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fileSharing readOnlyRecommended="1" userName="Chuck Stack" algorithmName="SHA-512" hashValue="xy3iP2gjEXoVcRj2d0WOBeSnbmB1BvRX2Hxa8901cb+07EoSA6OyzZIghvaJwVpexbH8cMEzMVMBaXS8rrsupg==" saltValue="QQe4mj+5YdXSRggPQSD2XA==" spinCount="100000"/>
  <workbookPr codeName="ThisWorkbook" autoCompressPictures="0"/>
  <mc:AlternateContent xmlns:mc="http://schemas.openxmlformats.org/markup-compatibility/2006">
    <mc:Choice Requires="x15">
      <x15ac:absPath xmlns:x15ac="http://schemas.microsoft.com/office/spreadsheetml/2010/11/ac" url="O:\Compliance\!Compliance\Compliance_Standards\Extended_Minerals_Reporting_Template_(EMRT)\"/>
    </mc:Choice>
  </mc:AlternateContent>
  <xr:revisionPtr revIDLastSave="0" documentId="8_{075C401F-5EF6-4E58-B5C9-97A678B2E140}"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57480" yWindow="-120" windowWidth="29040" windowHeight="1572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5" i="5"/>
  <c r="T5" i="5"/>
  <c r="C5" i="5"/>
  <c r="V5" i="5"/>
  <c r="J5" i="5"/>
  <c r="E5" i="5"/>
  <c r="X5" i="5" s="1"/>
  <c r="S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AB2496" i="5"/>
  <c r="C2497" i="5"/>
  <c r="AB2497" i="5"/>
  <c r="C2498" i="5"/>
  <c r="AB2498" i="5"/>
  <c r="C2499" i="5"/>
  <c r="AB2499" i="5"/>
  <c r="C2500" i="5"/>
  <c r="AB2500" i="5"/>
  <c r="G61" i="6"/>
  <c r="B16" i="6"/>
  <c r="B21" i="6"/>
  <c r="F24" i="6"/>
  <c r="F61" i="6" s="1"/>
  <c r="H61" i="6" s="1"/>
  <c r="D61" i="6" s="1"/>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F64" i="6" s="1"/>
  <c r="C64" i="6" s="1"/>
  <c r="D4" i="5"/>
  <c r="E4" i="5"/>
  <c r="V6" i="5"/>
  <c r="E6" i="5"/>
  <c r="X6" i="5" s="1"/>
  <c r="V7" i="5"/>
  <c r="E7" i="5"/>
  <c r="X7" i="5" s="1"/>
  <c r="V8" i="5"/>
  <c r="E8" i="5"/>
  <c r="X8" i="5" s="1"/>
  <c r="V9" i="5"/>
  <c r="E9" i="5"/>
  <c r="X9" i="5" s="1"/>
  <c r="V10" i="5"/>
  <c r="E10" i="5"/>
  <c r="X10" i="5" s="1"/>
  <c r="V11" i="5"/>
  <c r="E11" i="5"/>
  <c r="X11" i="5" s="1"/>
  <c r="V12" i="5"/>
  <c r="E12" i="5"/>
  <c r="X12" i="5" s="1"/>
  <c r="V13" i="5"/>
  <c r="E13" i="5"/>
  <c r="X13" i="5" s="1"/>
  <c r="V14" i="5"/>
  <c r="E14" i="5"/>
  <c r="X14" i="5" s="1"/>
  <c r="V15" i="5"/>
  <c r="E15" i="5"/>
  <c r="X15" i="5" s="1"/>
  <c r="V16" i="5"/>
  <c r="E16" i="5"/>
  <c r="X16" i="5" s="1"/>
  <c r="V17" i="5"/>
  <c r="E17" i="5"/>
  <c r="X17" i="5" s="1"/>
  <c r="V18" i="5"/>
  <c r="E18" i="5"/>
  <c r="X18" i="5" s="1"/>
  <c r="V19" i="5"/>
  <c r="E19" i="5"/>
  <c r="X19" i="5" s="1"/>
  <c r="V20" i="5"/>
  <c r="E20" i="5"/>
  <c r="X20" i="5" s="1"/>
  <c r="V21" i="5"/>
  <c r="E21" i="5"/>
  <c r="X21" i="5" s="1"/>
  <c r="V22" i="5"/>
  <c r="E22" i="5"/>
  <c r="X22" i="5" s="1"/>
  <c r="V23" i="5"/>
  <c r="E23" i="5"/>
  <c r="X23" i="5" s="1"/>
  <c r="V24" i="5"/>
  <c r="E24" i="5"/>
  <c r="X24" i="5" s="1"/>
  <c r="V25" i="5"/>
  <c r="E25" i="5"/>
  <c r="X25" i="5" s="1"/>
  <c r="V26" i="5"/>
  <c r="E26" i="5"/>
  <c r="X26" i="5" s="1"/>
  <c r="V27" i="5"/>
  <c r="E27" i="5"/>
  <c r="X27" i="5" s="1"/>
  <c r="V28" i="5"/>
  <c r="E28" i="5"/>
  <c r="X28" i="5" s="1"/>
  <c r="V29" i="5"/>
  <c r="E29" i="5"/>
  <c r="X29" i="5" s="1"/>
  <c r="V30" i="5"/>
  <c r="E30" i="5"/>
  <c r="X30" i="5" s="1"/>
  <c r="V31" i="5"/>
  <c r="E31" i="5"/>
  <c r="X31" i="5" s="1"/>
  <c r="V32" i="5"/>
  <c r="E32" i="5"/>
  <c r="X32" i="5" s="1"/>
  <c r="V33" i="5"/>
  <c r="E33" i="5"/>
  <c r="X33" i="5" s="1"/>
  <c r="V34" i="5"/>
  <c r="E34" i="5"/>
  <c r="V35" i="5"/>
  <c r="E35" i="5"/>
  <c r="X35" i="5" s="1"/>
  <c r="V36" i="5"/>
  <c r="E36" i="5"/>
  <c r="X36" i="5" s="1"/>
  <c r="V37" i="5"/>
  <c r="E37" i="5"/>
  <c r="X37" i="5" s="1"/>
  <c r="V38" i="5"/>
  <c r="E38" i="5"/>
  <c r="X38" i="5" s="1"/>
  <c r="V39" i="5"/>
  <c r="E39" i="5"/>
  <c r="X39" i="5" s="1"/>
  <c r="V40" i="5"/>
  <c r="E40" i="5"/>
  <c r="X40" i="5" s="1"/>
  <c r="V41" i="5"/>
  <c r="E41" i="5"/>
  <c r="X41" i="5" s="1"/>
  <c r="V42" i="5"/>
  <c r="E42" i="5"/>
  <c r="X42" i="5" s="1"/>
  <c r="V43" i="5"/>
  <c r="E43" i="5"/>
  <c r="X43" i="5" s="1"/>
  <c r="V44" i="5"/>
  <c r="E44" i="5"/>
  <c r="X44" i="5" s="1"/>
  <c r="V45" i="5"/>
  <c r="E45" i="5"/>
  <c r="X45" i="5" s="1"/>
  <c r="V46" i="5"/>
  <c r="E46" i="5"/>
  <c r="X46" i="5" s="1"/>
  <c r="V47" i="5"/>
  <c r="E47" i="5"/>
  <c r="X47" i="5" s="1"/>
  <c r="V48" i="5"/>
  <c r="E48" i="5"/>
  <c r="X48" i="5" s="1"/>
  <c r="V49" i="5"/>
  <c r="E49" i="5"/>
  <c r="X49" i="5" s="1"/>
  <c r="V50" i="5"/>
  <c r="E50" i="5"/>
  <c r="X50" i="5" s="1"/>
  <c r="V51" i="5"/>
  <c r="E51" i="5"/>
  <c r="X51" i="5" s="1"/>
  <c r="V52" i="5"/>
  <c r="E52" i="5"/>
  <c r="X52" i="5" s="1"/>
  <c r="V53" i="5"/>
  <c r="E53" i="5"/>
  <c r="X53" i="5" s="1"/>
  <c r="V54" i="5"/>
  <c r="E54" i="5"/>
  <c r="X54" i="5" s="1"/>
  <c r="V55" i="5"/>
  <c r="E55" i="5"/>
  <c r="X55" i="5" s="1"/>
  <c r="V56" i="5"/>
  <c r="E56" i="5"/>
  <c r="X56" i="5" s="1"/>
  <c r="V57" i="5"/>
  <c r="E57" i="5"/>
  <c r="X57" i="5" s="1"/>
  <c r="V58" i="5"/>
  <c r="E58" i="5"/>
  <c r="X58" i="5" s="1"/>
  <c r="V59" i="5"/>
  <c r="E59" i="5"/>
  <c r="X59" i="5" s="1"/>
  <c r="V60" i="5"/>
  <c r="E60" i="5"/>
  <c r="X60" i="5" s="1"/>
  <c r="V61" i="5"/>
  <c r="E61" i="5"/>
  <c r="X61" i="5" s="1"/>
  <c r="V62" i="5"/>
  <c r="E62" i="5"/>
  <c r="X62" i="5" s="1"/>
  <c r="V63" i="5"/>
  <c r="E63" i="5"/>
  <c r="X63" i="5" s="1"/>
  <c r="V64" i="5"/>
  <c r="E64" i="5"/>
  <c r="X64" i="5" s="1"/>
  <c r="V65" i="5"/>
  <c r="E65" i="5"/>
  <c r="X65" i="5" s="1"/>
  <c r="V66" i="5"/>
  <c r="E66" i="5"/>
  <c r="X66" i="5" s="1"/>
  <c r="V67" i="5"/>
  <c r="E67" i="5"/>
  <c r="X67" i="5" s="1"/>
  <c r="V68" i="5"/>
  <c r="E68" i="5"/>
  <c r="X68" i="5" s="1"/>
  <c r="V69" i="5"/>
  <c r="E69" i="5"/>
  <c r="X69" i="5" s="1"/>
  <c r="V70" i="5"/>
  <c r="E70" i="5"/>
  <c r="X70" i="5" s="1"/>
  <c r="V71" i="5"/>
  <c r="E71" i="5"/>
  <c r="V72" i="5"/>
  <c r="E72" i="5"/>
  <c r="X72" i="5" s="1"/>
  <c r="V73" i="5"/>
  <c r="E73" i="5"/>
  <c r="X73" i="5" s="1"/>
  <c r="V74" i="5"/>
  <c r="E74" i="5"/>
  <c r="X74" i="5" s="1"/>
  <c r="V75" i="5"/>
  <c r="E75" i="5"/>
  <c r="X75" i="5" s="1"/>
  <c r="V76" i="5"/>
  <c r="E76" i="5"/>
  <c r="X76" i="5" s="1"/>
  <c r="V77" i="5"/>
  <c r="E77" i="5"/>
  <c r="X77" i="5" s="1"/>
  <c r="V78" i="5"/>
  <c r="E78" i="5"/>
  <c r="X78" i="5" s="1"/>
  <c r="V79" i="5"/>
  <c r="E79" i="5"/>
  <c r="X79" i="5" s="1"/>
  <c r="V80" i="5"/>
  <c r="E80" i="5"/>
  <c r="X80" i="5" s="1"/>
  <c r="V81" i="5"/>
  <c r="E81" i="5"/>
  <c r="X81" i="5" s="1"/>
  <c r="V82" i="5"/>
  <c r="E82" i="5"/>
  <c r="X82" i="5" s="1"/>
  <c r="V83" i="5"/>
  <c r="E83" i="5"/>
  <c r="X83" i="5" s="1"/>
  <c r="V84" i="5"/>
  <c r="E84" i="5"/>
  <c r="X84" i="5" s="1"/>
  <c r="V85" i="5"/>
  <c r="E85" i="5"/>
  <c r="X85" i="5" s="1"/>
  <c r="V86" i="5"/>
  <c r="E86" i="5"/>
  <c r="V87" i="5"/>
  <c r="E87" i="5"/>
  <c r="X87" i="5" s="1"/>
  <c r="V88" i="5"/>
  <c r="E88" i="5"/>
  <c r="X88" i="5" s="1"/>
  <c r="V89" i="5"/>
  <c r="E89" i="5"/>
  <c r="X89" i="5" s="1"/>
  <c r="V90" i="5"/>
  <c r="E90" i="5"/>
  <c r="X90" i="5" s="1"/>
  <c r="V91" i="5"/>
  <c r="E91" i="5"/>
  <c r="X91" i="5" s="1"/>
  <c r="V92" i="5"/>
  <c r="E92" i="5"/>
  <c r="X92" i="5" s="1"/>
  <c r="V93" i="5"/>
  <c r="E93" i="5"/>
  <c r="X93" i="5" s="1"/>
  <c r="V94" i="5"/>
  <c r="E94" i="5"/>
  <c r="X94" i="5" s="1"/>
  <c r="V95" i="5"/>
  <c r="E95" i="5"/>
  <c r="X95" i="5" s="1"/>
  <c r="V96" i="5"/>
  <c r="E96" i="5"/>
  <c r="X96" i="5" s="1"/>
  <c r="V97" i="5"/>
  <c r="E97" i="5"/>
  <c r="X97" i="5" s="1"/>
  <c r="V98" i="5"/>
  <c r="E98" i="5"/>
  <c r="X98" i="5" s="1"/>
  <c r="V99" i="5"/>
  <c r="E99" i="5"/>
  <c r="X99" i="5" s="1"/>
  <c r="V100" i="5"/>
  <c r="E100" i="5"/>
  <c r="X100" i="5" s="1"/>
  <c r="V101" i="5"/>
  <c r="E101" i="5"/>
  <c r="V102" i="5"/>
  <c r="E102" i="5"/>
  <c r="X102" i="5" s="1"/>
  <c r="V103" i="5"/>
  <c r="E103" i="5"/>
  <c r="X103" i="5" s="1"/>
  <c r="V104" i="5"/>
  <c r="E104" i="5"/>
  <c r="X104" i="5" s="1"/>
  <c r="V105" i="5"/>
  <c r="E105" i="5"/>
  <c r="X105" i="5" s="1"/>
  <c r="V106" i="5"/>
  <c r="E106" i="5"/>
  <c r="X106" i="5" s="1"/>
  <c r="V107" i="5"/>
  <c r="E107" i="5"/>
  <c r="X107" i="5" s="1"/>
  <c r="V108" i="5"/>
  <c r="E108" i="5"/>
  <c r="X108" i="5" s="1"/>
  <c r="V109" i="5"/>
  <c r="E109" i="5"/>
  <c r="X109" i="5" s="1"/>
  <c r="V110" i="5"/>
  <c r="E110" i="5"/>
  <c r="V111" i="5"/>
  <c r="E111" i="5"/>
  <c r="X111" i="5" s="1"/>
  <c r="V112" i="5"/>
  <c r="E112" i="5"/>
  <c r="X112" i="5" s="1"/>
  <c r="V113" i="5"/>
  <c r="E113" i="5"/>
  <c r="X113" i="5" s="1"/>
  <c r="V114" i="5"/>
  <c r="E114" i="5"/>
  <c r="X114" i="5" s="1"/>
  <c r="V115" i="5"/>
  <c r="E115" i="5"/>
  <c r="X115" i="5" s="1"/>
  <c r="V116" i="5"/>
  <c r="E116" i="5"/>
  <c r="X116" i="5" s="1"/>
  <c r="V117" i="5"/>
  <c r="E117" i="5"/>
  <c r="X117" i="5" s="1"/>
  <c r="V118" i="5"/>
  <c r="E118" i="5"/>
  <c r="X118" i="5" s="1"/>
  <c r="V119" i="5"/>
  <c r="E119" i="5"/>
  <c r="X119" i="5" s="1"/>
  <c r="V120" i="5"/>
  <c r="E120" i="5"/>
  <c r="X120" i="5" s="1"/>
  <c r="V121" i="5"/>
  <c r="E121" i="5"/>
  <c r="X121" i="5" s="1"/>
  <c r="V122" i="5"/>
  <c r="E122" i="5"/>
  <c r="X122" i="5" s="1"/>
  <c r="V123" i="5"/>
  <c r="E123" i="5"/>
  <c r="X123" i="5" s="1"/>
  <c r="V124" i="5"/>
  <c r="E124" i="5"/>
  <c r="X124" i="5" s="1"/>
  <c r="V125" i="5"/>
  <c r="E125" i="5"/>
  <c r="X125" i="5" s="1"/>
  <c r="V126" i="5"/>
  <c r="E126" i="5"/>
  <c r="X126" i="5" s="1"/>
  <c r="V127" i="5"/>
  <c r="E127" i="5"/>
  <c r="X127" i="5" s="1"/>
  <c r="V128" i="5"/>
  <c r="E128" i="5"/>
  <c r="X128" i="5" s="1"/>
  <c r="V129" i="5"/>
  <c r="E129" i="5"/>
  <c r="X129" i="5" s="1"/>
  <c r="V130" i="5"/>
  <c r="E130" i="5"/>
  <c r="X130" i="5" s="1"/>
  <c r="V131" i="5"/>
  <c r="E131" i="5"/>
  <c r="X131" i="5" s="1"/>
  <c r="V132" i="5"/>
  <c r="E132" i="5"/>
  <c r="X132" i="5" s="1"/>
  <c r="V133" i="5"/>
  <c r="E133" i="5"/>
  <c r="X133" i="5" s="1"/>
  <c r="V134" i="5"/>
  <c r="E134" i="5"/>
  <c r="X134" i="5" s="1"/>
  <c r="V135" i="5"/>
  <c r="E135" i="5"/>
  <c r="X135" i="5" s="1"/>
  <c r="V136" i="5"/>
  <c r="E136" i="5"/>
  <c r="X136" i="5" s="1"/>
  <c r="V137" i="5"/>
  <c r="E137" i="5"/>
  <c r="X137" i="5" s="1"/>
  <c r="V138" i="5"/>
  <c r="E138" i="5"/>
  <c r="X138" i="5" s="1"/>
  <c r="V139" i="5"/>
  <c r="E139" i="5"/>
  <c r="X139" i="5" s="1"/>
  <c r="V140" i="5"/>
  <c r="E140" i="5"/>
  <c r="X140" i="5" s="1"/>
  <c r="V141" i="5"/>
  <c r="E141" i="5"/>
  <c r="X141" i="5" s="1"/>
  <c r="V142" i="5"/>
  <c r="E142" i="5"/>
  <c r="X142" i="5" s="1"/>
  <c r="V143" i="5"/>
  <c r="E143" i="5"/>
  <c r="X143" i="5" s="1"/>
  <c r="V144" i="5"/>
  <c r="E144" i="5"/>
  <c r="X144" i="5" s="1"/>
  <c r="V145" i="5"/>
  <c r="E145" i="5"/>
  <c r="X145" i="5" s="1"/>
  <c r="V146" i="5"/>
  <c r="E146" i="5"/>
  <c r="X146" i="5" s="1"/>
  <c r="V147" i="5"/>
  <c r="E147" i="5"/>
  <c r="X147" i="5" s="1"/>
  <c r="V148" i="5"/>
  <c r="E148" i="5"/>
  <c r="X148" i="5" s="1"/>
  <c r="V149" i="5"/>
  <c r="E149" i="5"/>
  <c r="X149" i="5" s="1"/>
  <c r="V150" i="5"/>
  <c r="E150" i="5"/>
  <c r="X150" i="5" s="1"/>
  <c r="V151" i="5"/>
  <c r="E151" i="5"/>
  <c r="X151" i="5" s="1"/>
  <c r="V152" i="5"/>
  <c r="E152" i="5"/>
  <c r="X152" i="5" s="1"/>
  <c r="V153" i="5"/>
  <c r="E153" i="5"/>
  <c r="X153" i="5" s="1"/>
  <c r="V154" i="5"/>
  <c r="E154" i="5"/>
  <c r="V155" i="5"/>
  <c r="E155" i="5"/>
  <c r="X155" i="5" s="1"/>
  <c r="V156" i="5"/>
  <c r="E156" i="5"/>
  <c r="X156" i="5" s="1"/>
  <c r="V157" i="5"/>
  <c r="E157" i="5"/>
  <c r="X157" i="5" s="1"/>
  <c r="V158" i="5"/>
  <c r="E158" i="5"/>
  <c r="X158" i="5" s="1"/>
  <c r="V159" i="5"/>
  <c r="E159" i="5"/>
  <c r="X159" i="5" s="1"/>
  <c r="V160" i="5"/>
  <c r="E160" i="5"/>
  <c r="X160" i="5" s="1"/>
  <c r="V161" i="5"/>
  <c r="E161" i="5"/>
  <c r="X161" i="5" s="1"/>
  <c r="V162" i="5"/>
  <c r="E162" i="5"/>
  <c r="X162" i="5" s="1"/>
  <c r="V163" i="5"/>
  <c r="E163" i="5"/>
  <c r="X163" i="5" s="1"/>
  <c r="V164" i="5"/>
  <c r="E164" i="5"/>
  <c r="X164" i="5" s="1"/>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X180" i="5" s="1"/>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X191" i="5" s="1"/>
  <c r="V192" i="5"/>
  <c r="E192" i="5"/>
  <c r="X192" i="5" s="1"/>
  <c r="V193" i="5"/>
  <c r="E193" i="5"/>
  <c r="X193" i="5" s="1"/>
  <c r="V194" i="5"/>
  <c r="E194" i="5"/>
  <c r="X194" i="5" s="1"/>
  <c r="V195" i="5"/>
  <c r="E195" i="5"/>
  <c r="X195" i="5" s="1"/>
  <c r="V196" i="5"/>
  <c r="E196" i="5"/>
  <c r="X196" i="5" s="1"/>
  <c r="V197" i="5"/>
  <c r="E197" i="5"/>
  <c r="X197" i="5" s="1"/>
  <c r="V198" i="5"/>
  <c r="E198" i="5"/>
  <c r="V199" i="5"/>
  <c r="E199" i="5"/>
  <c r="X199" i="5" s="1"/>
  <c r="V200" i="5"/>
  <c r="E200" i="5"/>
  <c r="X200" i="5" s="1"/>
  <c r="V201" i="5"/>
  <c r="E201" i="5"/>
  <c r="X201" i="5" s="1"/>
  <c r="V202" i="5"/>
  <c r="E202" i="5"/>
  <c r="X202" i="5" s="1"/>
  <c r="V203" i="5"/>
  <c r="E203" i="5"/>
  <c r="V204" i="5"/>
  <c r="E204" i="5"/>
  <c r="X204" i="5" s="1"/>
  <c r="V205" i="5"/>
  <c r="E205" i="5"/>
  <c r="X205" i="5" s="1"/>
  <c r="V206" i="5"/>
  <c r="E206" i="5"/>
  <c r="X206" i="5" s="1"/>
  <c r="V207" i="5"/>
  <c r="E207" i="5"/>
  <c r="X207" i="5" s="1"/>
  <c r="V208" i="5"/>
  <c r="E208" i="5"/>
  <c r="X208" i="5" s="1"/>
  <c r="V209" i="5"/>
  <c r="E209" i="5"/>
  <c r="X209" i="5" s="1"/>
  <c r="V210" i="5"/>
  <c r="E210" i="5"/>
  <c r="X210" i="5" s="1"/>
  <c r="V211" i="5"/>
  <c r="E211" i="5"/>
  <c r="X211" i="5" s="1"/>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V231" i="5"/>
  <c r="E231" i="5"/>
  <c r="X231" i="5" s="1"/>
  <c r="V232" i="5"/>
  <c r="E232" i="5"/>
  <c r="X232" i="5" s="1"/>
  <c r="V233" i="5"/>
  <c r="E233" i="5"/>
  <c r="X233" i="5" s="1"/>
  <c r="V234" i="5"/>
  <c r="E234" i="5"/>
  <c r="X234" i="5" s="1"/>
  <c r="V235" i="5"/>
  <c r="E235" i="5"/>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X2493" i="5" s="1"/>
  <c r="V2494" i="5"/>
  <c r="E2494" i="5"/>
  <c r="X2494" i="5" s="1"/>
  <c r="V2495" i="5"/>
  <c r="E2495" i="5"/>
  <c r="X2495" i="5" s="1"/>
  <c r="V2496" i="5"/>
  <c r="E2496" i="5"/>
  <c r="X2496" i="5" s="1"/>
  <c r="V2497" i="5"/>
  <c r="E2497" i="5"/>
  <c r="X2497" i="5" s="1"/>
  <c r="V2498" i="5"/>
  <c r="E2498" i="5"/>
  <c r="X2498" i="5" s="1"/>
  <c r="V2499" i="5"/>
  <c r="E2499" i="5"/>
  <c r="X2499" i="5" s="1"/>
  <c r="V2500" i="5"/>
  <c r="E2500" i="5"/>
  <c r="X2500" i="5" s="1"/>
  <c r="G60" i="6"/>
  <c r="B15" i="6"/>
  <c r="F20" i="6" s="1"/>
  <c r="H20" i="6" s="1"/>
  <c r="D20" i="6" s="1"/>
  <c r="B20" i="6"/>
  <c r="F23" i="6"/>
  <c r="F33" i="6" s="1"/>
  <c r="H33" i="6" s="1"/>
  <c r="D33" i="6" s="1"/>
  <c r="G20" i="6"/>
  <c r="B23" i="6"/>
  <c r="G23" i="6"/>
  <c r="G16" i="6"/>
  <c r="H16" i="6" s="1"/>
  <c r="F21" i="6"/>
  <c r="H21" i="6" s="1"/>
  <c r="D21" i="6" s="1"/>
  <c r="G21" i="6"/>
  <c r="F34" i="6"/>
  <c r="H34" i="6" s="1"/>
  <c r="D34" i="6" s="1"/>
  <c r="F39" i="6"/>
  <c r="H39" i="6" s="1"/>
  <c r="D39" i="6" s="1"/>
  <c r="F44" i="6"/>
  <c r="H44" i="6" s="1"/>
  <c r="D44" i="6" s="1"/>
  <c r="B8" i="6"/>
  <c r="G8" i="6" s="1"/>
  <c r="H8" i="6" s="1"/>
  <c r="B11" i="6"/>
  <c r="G11" i="6" s="1"/>
  <c r="H11" i="6" s="1"/>
  <c r="G26" i="6"/>
  <c r="H26" i="6"/>
  <c r="F31" i="6"/>
  <c r="H31" i="6"/>
  <c r="F36" i="6"/>
  <c r="H36" i="6"/>
  <c r="F41" i="6"/>
  <c r="H41" i="6"/>
  <c r="F46" i="6"/>
  <c r="H46" i="6"/>
  <c r="I4" i="6"/>
  <c r="J4" i="6"/>
  <c r="I5" i="6"/>
  <c r="J5" i="6"/>
  <c r="I6" i="6"/>
  <c r="C6" i="6" s="1"/>
  <c r="J6" i="6"/>
  <c r="I7" i="6"/>
  <c r="J7" i="6"/>
  <c r="I8" i="6"/>
  <c r="J8" i="6"/>
  <c r="I9" i="6"/>
  <c r="J9" i="6"/>
  <c r="I10" i="6"/>
  <c r="J10" i="6"/>
  <c r="I11" i="6"/>
  <c r="J11" i="6"/>
  <c r="I12" i="6"/>
  <c r="C12" i="6" s="1"/>
  <c r="J12" i="6"/>
  <c r="I13" i="6"/>
  <c r="J13" i="6"/>
  <c r="I15" i="6"/>
  <c r="J15" i="6"/>
  <c r="I16" i="6"/>
  <c r="J16" i="6"/>
  <c r="I17" i="6"/>
  <c r="C17" i="6" s="1"/>
  <c r="J17" i="6"/>
  <c r="I18" i="6"/>
  <c r="C18" i="6" s="1"/>
  <c r="J18" i="6"/>
  <c r="I20" i="6"/>
  <c r="J20" i="6"/>
  <c r="I21" i="6"/>
  <c r="J21" i="6"/>
  <c r="I23" i="6"/>
  <c r="J23" i="6"/>
  <c r="I24" i="6"/>
  <c r="J24" i="6"/>
  <c r="I25" i="6"/>
  <c r="C25" i="6" s="1"/>
  <c r="J25" i="6"/>
  <c r="I26" i="6"/>
  <c r="J26" i="6"/>
  <c r="I28" i="6"/>
  <c r="J28" i="6"/>
  <c r="I29" i="6"/>
  <c r="C29" i="6" s="1"/>
  <c r="J29" i="6"/>
  <c r="I30" i="6"/>
  <c r="C30" i="6" s="1"/>
  <c r="J30" i="6"/>
  <c r="I31" i="6"/>
  <c r="J31" i="6"/>
  <c r="I33" i="6"/>
  <c r="J33" i="6"/>
  <c r="I34" i="6"/>
  <c r="J34" i="6"/>
  <c r="I35" i="6"/>
  <c r="C35" i="6" s="1"/>
  <c r="J35" i="6"/>
  <c r="I36" i="6"/>
  <c r="C36" i="6" s="1"/>
  <c r="J36" i="6"/>
  <c r="I38" i="6"/>
  <c r="J38" i="6"/>
  <c r="I39" i="6"/>
  <c r="J39" i="6"/>
  <c r="I40" i="6"/>
  <c r="C40" i="6" s="1"/>
  <c r="J40" i="6"/>
  <c r="I41" i="6"/>
  <c r="C41" i="6" s="1"/>
  <c r="J41" i="6"/>
  <c r="I43" i="6"/>
  <c r="J43" i="6"/>
  <c r="I44" i="6"/>
  <c r="J44" i="6"/>
  <c r="I45" i="6"/>
  <c r="C45" i="6" s="1"/>
  <c r="I46" i="6"/>
  <c r="C46" i="6" s="1"/>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34" i="5"/>
  <c r="X71" i="5"/>
  <c r="X86" i="5"/>
  <c r="X101" i="5"/>
  <c r="X110" i="5"/>
  <c r="X154" i="5"/>
  <c r="X198" i="5"/>
  <c r="X203" i="5"/>
  <c r="X230" i="5"/>
  <c r="X235" i="5"/>
  <c r="X274" i="5"/>
  <c r="X358" i="5"/>
  <c r="X466" i="5"/>
  <c r="I64" i="6"/>
  <c r="E4" i="8"/>
  <c r="B48"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P37" i="4"/>
  <c r="Q37" i="4" s="1"/>
  <c r="P26" i="4"/>
  <c r="S2500" i="5"/>
  <c r="R2500" i="5"/>
  <c r="J2500" i="5"/>
  <c r="I2500" i="5"/>
  <c r="H2500" i="5"/>
  <c r="G2500" i="5"/>
  <c r="F2500" i="5"/>
  <c r="B53" i="6"/>
  <c r="B52" i="6"/>
  <c r="P27" i="4"/>
  <c r="G53" i="6"/>
  <c r="G52" i="6"/>
  <c r="B57" i="6"/>
  <c r="G57" i="6"/>
  <c r="B55" i="6"/>
  <c r="G55" i="6" s="1"/>
  <c r="B50" i="6"/>
  <c r="G50" i="6"/>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B6" i="6"/>
  <c r="G59" i="6"/>
  <c r="H59" i="6" s="1"/>
  <c r="I102" i="5"/>
  <c r="I113" i="5"/>
  <c r="G118" i="5"/>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B5" i="6"/>
  <c r="F59" i="6"/>
  <c r="C2" i="6" s="1"/>
  <c r="F2347" i="5"/>
  <c r="I2451" i="5"/>
  <c r="R2495" i="5"/>
  <c r="D11" i="4"/>
  <c r="B58" i="6"/>
  <c r="G58" i="6" s="1"/>
  <c r="B54" i="6"/>
  <c r="G54" i="6"/>
  <c r="B49" i="6"/>
  <c r="G49" i="6" s="1"/>
  <c r="G48" i="6"/>
  <c r="B46" i="6"/>
  <c r="G46" i="6"/>
  <c r="B45" i="6"/>
  <c r="G45" i="6"/>
  <c r="B44" i="6"/>
  <c r="G44" i="6"/>
  <c r="B43" i="6"/>
  <c r="G43" i="6"/>
  <c r="B41" i="6"/>
  <c r="G41" i="6"/>
  <c r="B40" i="6"/>
  <c r="G40" i="6"/>
  <c r="B39" i="6"/>
  <c r="G39" i="6"/>
  <c r="B38" i="6"/>
  <c r="G38" i="6"/>
  <c r="B36" i="6"/>
  <c r="G36" i="6"/>
  <c r="B35" i="6"/>
  <c r="G35" i="6"/>
  <c r="B34" i="6"/>
  <c r="G34" i="6"/>
  <c r="B33" i="6"/>
  <c r="G33" i="6"/>
  <c r="B31" i="6"/>
  <c r="G31" i="6"/>
  <c r="B30" i="6"/>
  <c r="G30" i="6"/>
  <c r="B29" i="6"/>
  <c r="G29" i="6"/>
  <c r="H29" i="6"/>
  <c r="D29" i="6"/>
  <c r="B28" i="6"/>
  <c r="G28" i="6"/>
  <c r="B26" i="6"/>
  <c r="B18" i="6"/>
  <c r="F26" i="6"/>
  <c r="B25" i="6"/>
  <c r="G25" i="6"/>
  <c r="B24" i="6"/>
  <c r="G24" i="6"/>
  <c r="B17" i="6"/>
  <c r="F25" i="6"/>
  <c r="H14" i="6"/>
  <c r="B13" i="6"/>
  <c r="G13" i="6" s="1"/>
  <c r="H13" i="6" s="1"/>
  <c r="D13" i="6" s="1"/>
  <c r="B12" i="6"/>
  <c r="G12" i="6"/>
  <c r="H12" i="6"/>
  <c r="D12" i="6"/>
  <c r="B10" i="6"/>
  <c r="G10" i="6" s="1"/>
  <c r="H10" i="6" s="1"/>
  <c r="B9" i="6"/>
  <c r="G9" i="6"/>
  <c r="H9" i="6" s="1"/>
  <c r="B7" i="6"/>
  <c r="G7" i="6" s="1"/>
  <c r="H7" i="6" s="1"/>
  <c r="B4" i="6"/>
  <c r="G4" i="6" s="1"/>
  <c r="H4" i="6" s="1"/>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J123" i="5"/>
  <c r="J115" i="5"/>
  <c r="S113" i="5"/>
  <c r="S108" i="5"/>
  <c r="R107" i="5"/>
  <c r="J103" i="5"/>
  <c r="S100" i="5"/>
  <c r="R99" i="5"/>
  <c r="F95" i="5"/>
  <c r="S95" i="5"/>
  <c r="G87" i="5"/>
  <c r="H83" i="5"/>
  <c r="F75" i="5"/>
  <c r="G67" i="5"/>
  <c r="F51" i="5"/>
  <c r="I35" i="5"/>
  <c r="H61" i="4"/>
  <c r="P41" i="4"/>
  <c r="P40" i="4"/>
  <c r="P29" i="4"/>
  <c r="P28" i="4"/>
  <c r="A5" i="4"/>
  <c r="A63" i="2"/>
  <c r="H2079" i="5"/>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J36" i="5"/>
  <c r="R44" i="5"/>
  <c r="G54" i="5"/>
  <c r="G56" i="5"/>
  <c r="G62" i="5"/>
  <c r="J64" i="5"/>
  <c r="F70" i="5"/>
  <c r="I88" i="5"/>
  <c r="G96" i="5"/>
  <c r="R110" i="5"/>
  <c r="G12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F6" i="6"/>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G6" i="6"/>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19"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I19" i="5"/>
  <c r="G71" i="5"/>
  <c r="S112" i="5"/>
  <c r="S118"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672" i="5"/>
  <c r="S954" i="5"/>
  <c r="S960" i="5"/>
  <c r="S1030" i="5"/>
  <c r="S1142" i="5"/>
  <c r="S144" i="5"/>
  <c r="S790" i="5"/>
  <c r="S890" i="5"/>
  <c r="S854" i="5"/>
  <c r="S162" i="5"/>
  <c r="J87" i="5"/>
  <c r="H472" i="5"/>
  <c r="F472" i="5"/>
  <c r="H302" i="5"/>
  <c r="G302" i="5"/>
  <c r="J302" i="5"/>
  <c r="S175" i="5"/>
  <c r="S181" i="5"/>
  <c r="S1000" i="5"/>
  <c r="S1006" i="5"/>
  <c r="S1012" i="5"/>
  <c r="S1018" i="5"/>
  <c r="S1047" i="5"/>
  <c r="S1064" i="5"/>
  <c r="S1070" i="5"/>
  <c r="S1082" i="5"/>
  <c r="G985" i="5"/>
  <c r="R89" i="5"/>
  <c r="G73" i="5"/>
  <c r="H57" i="5"/>
  <c r="R41" i="5"/>
  <c r="I25"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S98"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92" i="5"/>
  <c r="S504" i="5"/>
  <c r="S202" i="5"/>
  <c r="J579" i="5"/>
  <c r="G1492" i="5"/>
  <c r="R1038" i="5"/>
  <c r="R468" i="5"/>
  <c r="F468" i="5"/>
  <c r="J1068" i="5"/>
  <c r="F1068" i="5"/>
  <c r="S194" i="5"/>
  <c r="S106" i="5"/>
  <c r="S350" i="5"/>
  <c r="S458" i="5"/>
  <c r="S250" i="5"/>
  <c r="S188" i="5"/>
  <c r="F516" i="5"/>
  <c r="G472" i="5"/>
  <c r="F1644" i="5"/>
  <c r="H1654" i="5"/>
  <c r="I1020" i="5"/>
  <c r="G516" i="5"/>
  <c r="R516" i="5"/>
  <c r="G1564" i="5"/>
  <c r="F1564" i="5"/>
  <c r="S170" i="5"/>
  <c r="S621" i="5"/>
  <c r="S340" i="5"/>
  <c r="S316" i="5"/>
  <c r="S105"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84" i="5"/>
  <c r="S64" i="5"/>
  <c r="S32" i="5"/>
  <c r="S62" i="5"/>
  <c r="S38" i="5"/>
  <c r="S80" i="5"/>
  <c r="S58" i="5"/>
  <c r="S52" i="5"/>
  <c r="S24" i="5"/>
  <c r="S22" i="5"/>
  <c r="S70" i="5"/>
  <c r="S18" i="5"/>
  <c r="S30" i="5"/>
  <c r="S81" i="5"/>
  <c r="S79" i="5"/>
  <c r="S42" i="5"/>
  <c r="S48" i="5"/>
  <c r="S90" i="5"/>
  <c r="S28" i="5"/>
  <c r="S26" i="5"/>
  <c r="S44" i="5"/>
  <c r="S82"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114" i="5"/>
  <c r="S460" i="5"/>
  <c r="I1879" i="5"/>
  <c r="F1935" i="5"/>
  <c r="H1879" i="5"/>
  <c r="S184" i="5"/>
  <c r="I107" i="5"/>
  <c r="H768" i="5"/>
  <c r="S1180" i="5"/>
  <c r="S833" i="5"/>
  <c r="S898" i="5"/>
  <c r="S216" i="5"/>
  <c r="S159" i="5"/>
  <c r="G446" i="5"/>
  <c r="J859" i="5"/>
  <c r="R1935" i="5"/>
  <c r="S494" i="5"/>
  <c r="S786" i="5"/>
  <c r="S988" i="5"/>
  <c r="S1230" i="5"/>
  <c r="S527" i="5"/>
  <c r="S1173" i="5"/>
  <c r="F30" i="6"/>
  <c r="F40" i="6"/>
  <c r="F35" i="6"/>
  <c r="H35" i="6"/>
  <c r="D35" i="6"/>
  <c r="G17" i="6"/>
  <c r="H17" i="6"/>
  <c r="D17" i="6"/>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S94"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S97" i="5"/>
  <c r="S116"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J281"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J22"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S1775" i="5"/>
  <c r="J264"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32" i="5"/>
  <c r="H112" i="5"/>
  <c r="H1211" i="5"/>
  <c r="J1179" i="5"/>
  <c r="J315" i="5"/>
  <c r="J2243" i="5"/>
  <c r="H2094" i="5"/>
  <c r="R1643" i="5"/>
  <c r="I435" i="5"/>
  <c r="G1211" i="5"/>
  <c r="F1275" i="5"/>
  <c r="I1483" i="5"/>
  <c r="J55"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J70" i="5"/>
  <c r="F198" i="5"/>
  <c r="J48" i="5"/>
  <c r="H176" i="5"/>
  <c r="H2243" i="5"/>
  <c r="R1167" i="5"/>
  <c r="F355" i="5"/>
  <c r="R2263" i="5"/>
  <c r="I355" i="5"/>
  <c r="F2094" i="5"/>
  <c r="G18" i="6"/>
  <c r="H18" i="6"/>
  <c r="D18" i="6"/>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S103" i="5"/>
  <c r="H983" i="5"/>
  <c r="R1303" i="5"/>
  <c r="H1751" i="5"/>
  <c r="F1079" i="5"/>
  <c r="G2182" i="5"/>
  <c r="G1863" i="5"/>
  <c r="R1863" i="5"/>
  <c r="H1863" i="5"/>
  <c r="F1863" i="5"/>
  <c r="S160" i="5"/>
  <c r="S122"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S109" i="5"/>
  <c r="F435" i="5"/>
  <c r="S281" i="5"/>
  <c r="S578" i="5"/>
  <c r="S96"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S104" i="5"/>
  <c r="I123" i="5"/>
  <c r="G123"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2" i="5"/>
  <c r="F62" i="5"/>
  <c r="J62" i="5"/>
  <c r="I62" i="5"/>
  <c r="A23" i="2"/>
  <c r="I8" i="5"/>
  <c r="F11" i="5"/>
  <c r="H14" i="5"/>
  <c r="A5" i="2"/>
  <c r="R520"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J300" i="5"/>
  <c r="H6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J108"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J60"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H1500" i="5"/>
  <c r="G1193" i="5"/>
  <c r="J1041" i="5"/>
  <c r="H2329" i="5"/>
  <c r="I921" i="5"/>
  <c r="H1041" i="5"/>
  <c r="J341" i="5"/>
  <c r="I461" i="5"/>
  <c r="H68"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J185"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J75" i="5"/>
  <c r="R75" i="5"/>
  <c r="H75" i="5"/>
  <c r="I75" i="5"/>
  <c r="G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J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J3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H2451" i="5"/>
  <c r="R2451" i="5"/>
  <c r="J678" i="5"/>
  <c r="J139"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117"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S47" i="5"/>
  <c r="S87" i="5"/>
  <c r="S77" i="5"/>
  <c r="S76" i="5"/>
  <c r="S91" i="5"/>
  <c r="S71" i="5"/>
  <c r="S53" i="5"/>
  <c r="S55" i="5"/>
  <c r="S83" i="5"/>
  <c r="S63" i="5"/>
  <c r="S65" i="5"/>
  <c r="S86"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F12" i="5"/>
  <c r="G14" i="5"/>
  <c r="F15" i="5"/>
  <c r="H8" i="5"/>
  <c r="R8" i="5"/>
  <c r="F8"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J7" i="5"/>
  <c r="H7" i="5"/>
  <c r="F7" i="5"/>
  <c r="I7" i="5"/>
  <c r="G7" i="5"/>
  <c r="G1316" i="5"/>
  <c r="G844" i="5"/>
  <c r="I1316" i="5"/>
  <c r="H5"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5" i="5"/>
  <c r="R1269" i="5"/>
  <c r="H1269" i="5"/>
  <c r="F1269" i="5"/>
  <c r="F1157" i="5"/>
  <c r="J1157" i="5"/>
  <c r="I1157" i="5"/>
  <c r="H1157" i="5"/>
  <c r="R1157" i="5"/>
  <c r="J1549" i="5"/>
  <c r="H1549" i="5"/>
  <c r="R1549" i="5"/>
  <c r="I1549" i="5"/>
  <c r="S46" i="5"/>
  <c r="S40" i="5"/>
  <c r="S54" i="5"/>
  <c r="S66" i="5"/>
  <c r="S78" i="5"/>
  <c r="S89" i="5"/>
  <c r="S75" i="5"/>
  <c r="S25" i="5"/>
  <c r="S51" i="5"/>
  <c r="S49" i="5"/>
  <c r="S73" i="5"/>
  <c r="S85" i="5"/>
  <c r="S68" i="5"/>
  <c r="S88" i="5"/>
  <c r="S43" i="5"/>
  <c r="S57" i="5"/>
  <c r="S35" i="5"/>
  <c r="S23" i="5"/>
  <c r="S39" i="5"/>
  <c r="S59" i="5"/>
  <c r="S56" i="5"/>
  <c r="S34" i="5"/>
  <c r="S72" i="5"/>
  <c r="S31" i="5"/>
  <c r="S50" i="5"/>
  <c r="S41" i="5"/>
  <c r="S33" i="5"/>
  <c r="S60" i="5"/>
  <c r="S27" i="5"/>
  <c r="S20" i="5"/>
  <c r="S74" i="5"/>
  <c r="S36" i="5"/>
  <c r="S29" i="5"/>
  <c r="S11" i="5"/>
  <c r="S8" i="5"/>
  <c r="S14" i="5"/>
  <c r="J6" i="5"/>
  <c r="S7" i="5"/>
  <c r="S93" i="5"/>
  <c r="F9" i="5"/>
  <c r="H9" i="5"/>
  <c r="J12" i="5"/>
  <c r="J15" i="5"/>
  <c r="J16" i="5"/>
  <c r="R10" i="5"/>
  <c r="I10" i="5"/>
  <c r="S69" i="5"/>
  <c r="S61" i="5"/>
  <c r="S45" i="5"/>
  <c r="S17" i="5"/>
  <c r="S37" i="5"/>
  <c r="S21" i="5"/>
  <c r="S6" i="5"/>
  <c r="S13" i="5"/>
  <c r="S10" i="5"/>
  <c r="S15" i="5"/>
  <c r="S9" i="5"/>
  <c r="S16" i="5"/>
  <c r="S12"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F6"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G3" i="5"/>
  <c r="C19" i="3"/>
  <c r="B20" i="4"/>
  <c r="A11" i="6" s="1"/>
  <c r="B71" i="4"/>
  <c r="A49" i="6" s="1"/>
  <c r="B4" i="5"/>
  <c r="B10" i="4"/>
  <c r="A6" i="6" s="1"/>
  <c r="B22" i="4"/>
  <c r="A13" i="6" s="1"/>
  <c r="B4" i="4"/>
  <c r="B18" i="4"/>
  <c r="A10" i="6" s="1"/>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1" i="4" s="1"/>
  <c r="A34" i="6" s="1"/>
  <c r="A7" i="2"/>
  <c r="B14" i="4"/>
  <c r="B7" i="3"/>
  <c r="A31" i="2"/>
  <c r="C8" i="3"/>
  <c r="B18" i="3"/>
  <c r="B73" i="4"/>
  <c r="A51" i="6" s="1"/>
  <c r="A50" i="2"/>
  <c r="A40" i="2"/>
  <c r="C18" i="3"/>
  <c r="A3" i="2"/>
  <c r="I4" i="4"/>
  <c r="C13" i="3"/>
  <c r="A41" i="2"/>
  <c r="B69" i="4"/>
  <c r="A48" i="6" s="1"/>
  <c r="A27" i="2"/>
  <c r="A55" i="2"/>
  <c r="A66" i="2"/>
  <c r="A73" i="2"/>
  <c r="A16" i="2"/>
  <c r="C17" i="3"/>
  <c r="A20" i="2"/>
  <c r="B6" i="3"/>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H6"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G122" i="5"/>
  <c r="G106" i="5"/>
  <c r="G98" i="5"/>
  <c r="G90" i="5"/>
  <c r="R82" i="5"/>
  <c r="F82" i="5"/>
  <c r="J82" i="5"/>
  <c r="B31" i="4"/>
  <c r="A19" i="6" s="1"/>
  <c r="B21" i="4"/>
  <c r="A12" i="6" s="1"/>
  <c r="B17" i="4"/>
  <c r="A9" i="6" s="1"/>
  <c r="B15" i="4"/>
  <c r="A7" i="6" s="1"/>
  <c r="B19" i="4"/>
  <c r="B25" i="4"/>
  <c r="A14" i="6" s="1"/>
  <c r="D2" i="4"/>
  <c r="B6" i="4"/>
  <c r="C21" i="3"/>
  <c r="B9" i="4"/>
  <c r="A5" i="6" s="1"/>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J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H25" i="6"/>
  <c r="D25" i="6"/>
  <c r="D31" i="6"/>
  <c r="J4" i="5"/>
  <c r="M4" i="5"/>
  <c r="K4" i="5"/>
  <c r="P4" i="5"/>
  <c r="D4" i="8"/>
  <c r="B1001" i="7"/>
  <c r="B35" i="4"/>
  <c r="B38" i="4"/>
  <c r="A23" i="6" s="1"/>
  <c r="B3" i="6"/>
  <c r="A4" i="8"/>
  <c r="B22" i="3"/>
  <c r="B4" i="8"/>
  <c r="B34" i="4"/>
  <c r="B40" i="4"/>
  <c r="B58" i="4" s="1"/>
  <c r="A40" i="6" s="1"/>
  <c r="C3" i="6"/>
  <c r="I4" i="8"/>
  <c r="C5" i="7"/>
  <c r="A1" i="6"/>
  <c r="A85" i="4"/>
  <c r="B33" i="4"/>
  <c r="A21" i="6" s="1"/>
  <c r="B81" i="4"/>
  <c r="A57" i="6" s="1"/>
  <c r="H4" i="5"/>
  <c r="O4" i="5"/>
  <c r="B2" i="5"/>
  <c r="B41" i="4"/>
  <c r="A26" i="6" s="1"/>
  <c r="D3" i="6"/>
  <c r="B20" i="1"/>
  <c r="B29" i="4"/>
  <c r="A18" i="6" s="1"/>
  <c r="A3" i="6"/>
  <c r="D5" i="7"/>
  <c r="B32" i="4"/>
  <c r="A20" i="6" s="1"/>
  <c r="N4" i="5"/>
  <c r="B28" i="4"/>
  <c r="A17" i="6" s="1"/>
  <c r="G4" i="5"/>
  <c r="A1" i="7"/>
  <c r="F4" i="5"/>
  <c r="C4" i="8"/>
  <c r="A1" i="8"/>
  <c r="B27" i="4"/>
  <c r="A16" i="6" s="1"/>
  <c r="B79" i="4"/>
  <c r="A55" i="6" s="1"/>
  <c r="D1" i="6"/>
  <c r="B5" i="7"/>
  <c r="C26" i="6"/>
  <c r="A64" i="2"/>
  <c r="A47" i="2"/>
  <c r="H4" i="8"/>
  <c r="F4" i="8"/>
  <c r="B3" i="5"/>
  <c r="G4" i="8"/>
  <c r="I4" i="5"/>
  <c r="L4" i="5"/>
  <c r="B68" i="4"/>
  <c r="A47" i="6" s="1"/>
  <c r="A4" i="5"/>
  <c r="G25" i="4"/>
  <c r="G49" i="4" s="1"/>
  <c r="D25" i="4"/>
  <c r="D68" i="4" s="1"/>
  <c r="I1537" i="5"/>
  <c r="H1537" i="5"/>
  <c r="I1433" i="5"/>
  <c r="R1313" i="5"/>
  <c r="I1313" i="5"/>
  <c r="J793" i="5"/>
  <c r="H793" i="5"/>
  <c r="R793" i="5"/>
  <c r="G457" i="5"/>
  <c r="F457" i="5"/>
  <c r="I433" i="5"/>
  <c r="J433" i="5"/>
  <c r="F369" i="5"/>
  <c r="H369" i="5"/>
  <c r="R305" i="5"/>
  <c r="H105" i="5"/>
  <c r="J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S19"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J193" i="5"/>
  <c r="G1281" i="5"/>
  <c r="H2321" i="5"/>
  <c r="G1161" i="5"/>
  <c r="S1947" i="5"/>
  <c r="G2121" i="5"/>
  <c r="R84" i="5"/>
  <c r="S1867" i="5"/>
  <c r="I313" i="5"/>
  <c r="J129" i="5"/>
  <c r="H90" i="5"/>
  <c r="J56" i="5"/>
  <c r="S1131" i="5"/>
  <c r="I82" i="5"/>
  <c r="J1281"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5" i="5"/>
  <c r="G2004" i="5"/>
  <c r="G149" i="5"/>
  <c r="G1381" i="5"/>
  <c r="J1412" i="5"/>
  <c r="J1777" i="5"/>
  <c r="G981" i="5"/>
  <c r="J1269" i="5"/>
  <c r="I2306" i="5"/>
  <c r="H1756" i="5"/>
  <c r="J925" i="5"/>
  <c r="J677" i="5"/>
  <c r="J149" i="5"/>
  <c r="G6" i="5"/>
  <c r="F5"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I5"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47" i="5"/>
  <c r="G1014" i="5"/>
  <c r="G1094" i="5"/>
  <c r="G662" i="5"/>
  <c r="G518" i="5"/>
  <c r="G846" i="5"/>
  <c r="G55" i="5"/>
  <c r="G654" i="5"/>
  <c r="G982" i="5"/>
  <c r="G542" i="5"/>
  <c r="H6" i="6"/>
  <c r="D6" i="6"/>
  <c r="G5" i="6"/>
  <c r="H5" i="6" s="1"/>
  <c r="D5" i="6" s="1"/>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I6"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I2363" i="5"/>
  <c r="H2363" i="5"/>
  <c r="J2363" i="5"/>
  <c r="R1619" i="5"/>
  <c r="H1619" i="5"/>
  <c r="I1619" i="5"/>
  <c r="J1619" i="5"/>
  <c r="F1619" i="5"/>
  <c r="C31" i="6"/>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K61" i="6" l="1"/>
  <c r="D16" i="6"/>
  <c r="C61" i="6"/>
  <c r="C21" i="6"/>
  <c r="C16" i="6"/>
  <c r="H24" i="6"/>
  <c r="D24" i="6" s="1"/>
  <c r="C44" i="6"/>
  <c r="C39" i="6"/>
  <c r="C34" i="6"/>
  <c r="C24" i="6"/>
  <c r="B61" i="4"/>
  <c r="A42" i="6" s="1"/>
  <c r="B37" i="4"/>
  <c r="A22" i="6" s="1"/>
  <c r="B55" i="4"/>
  <c r="A37" i="6" s="1"/>
  <c r="B49" i="4"/>
  <c r="A32" i="6" s="1"/>
  <c r="B43" i="4"/>
  <c r="A27" i="6" s="1"/>
  <c r="F48" i="6"/>
  <c r="F28" i="6"/>
  <c r="H28" i="6" s="1"/>
  <c r="G15" i="6"/>
  <c r="H15" i="6" s="1"/>
  <c r="C15" i="6" s="1"/>
  <c r="C20" i="6"/>
  <c r="H23" i="6"/>
  <c r="F43" i="6"/>
  <c r="H43" i="6" s="1"/>
  <c r="F60" i="6"/>
  <c r="F38" i="6"/>
  <c r="H38" i="6" s="1"/>
  <c r="C33" i="6"/>
  <c r="C59" i="6"/>
  <c r="D59" i="6"/>
  <c r="B59" i="6"/>
  <c r="B64" i="4"/>
  <c r="A45" i="6" s="1"/>
  <c r="C13" i="6"/>
  <c r="C11" i="6"/>
  <c r="D11" i="6"/>
  <c r="D10" i="6"/>
  <c r="C10" i="6"/>
  <c r="C9" i="6"/>
  <c r="D9" i="6"/>
  <c r="B46" i="4"/>
  <c r="A30" i="6" s="1"/>
  <c r="A25" i="6"/>
  <c r="D8" i="6"/>
  <c r="C8" i="6"/>
  <c r="D7" i="6"/>
  <c r="C7" i="6"/>
  <c r="B52" i="4"/>
  <c r="A35" i="6" s="1"/>
  <c r="G31" i="4"/>
  <c r="G68" i="4"/>
  <c r="G61" i="4"/>
  <c r="B59" i="4"/>
  <c r="A41" i="6" s="1"/>
  <c r="C5" i="6"/>
  <c r="C4" i="6"/>
  <c r="D4" i="6"/>
  <c r="B53" i="4"/>
  <c r="A36" i="6" s="1"/>
  <c r="D55" i="4"/>
  <c r="A24" i="6"/>
  <c r="G37" i="4"/>
  <c r="B63" i="4"/>
  <c r="A44" i="6" s="1"/>
  <c r="B47" i="4"/>
  <c r="A31" i="6" s="1"/>
  <c r="G55" i="4"/>
  <c r="B65" i="4"/>
  <c r="A46" i="6" s="1"/>
  <c r="B50" i="4"/>
  <c r="A33" i="6" s="1"/>
  <c r="G43" i="4"/>
  <c r="B57" i="4"/>
  <c r="A39" i="6" s="1"/>
  <c r="B75" i="4"/>
  <c r="A53" i="6" s="1"/>
  <c r="B62" i="4"/>
  <c r="A43" i="6" s="1"/>
  <c r="G64" i="6" a="1"/>
  <c r="G64" i="6" s="1"/>
  <c r="H64" i="6" s="1"/>
  <c r="B44" i="4"/>
  <c r="A28" i="6" s="1"/>
  <c r="D43" i="4"/>
  <c r="B56" i="4"/>
  <c r="A38" i="6" s="1"/>
  <c r="D49" i="4"/>
  <c r="D31" i="4"/>
  <c r="D37" i="4"/>
  <c r="B74" i="4"/>
  <c r="A52" i="6" s="1"/>
  <c r="D61" i="4"/>
  <c r="B2" i="6" l="1"/>
  <c r="H60" i="6"/>
  <c r="D28" i="6"/>
  <c r="C28" i="6"/>
  <c r="D43" i="6"/>
  <c r="C43" i="6"/>
  <c r="F49" i="6"/>
  <c r="F54" i="6"/>
  <c r="H54" i="6" s="1"/>
  <c r="F55" i="6"/>
  <c r="H55" i="6" s="1"/>
  <c r="F57" i="6"/>
  <c r="H57" i="6" s="1"/>
  <c r="F53" i="6"/>
  <c r="H53" i="6" s="1"/>
  <c r="F58" i="6"/>
  <c r="H58" i="6" s="1"/>
  <c r="H48" i="6"/>
  <c r="F52" i="6"/>
  <c r="H52" i="6" s="1"/>
  <c r="D23" i="6"/>
  <c r="C23" i="6"/>
  <c r="C38" i="6"/>
  <c r="D38" i="6"/>
  <c r="K60" i="6"/>
  <c r="D15" i="6"/>
  <c r="D60" i="6" l="1"/>
  <c r="C60" i="6"/>
  <c r="C55" i="6"/>
  <c r="D55" i="6"/>
  <c r="D54" i="6"/>
  <c r="C54" i="6"/>
  <c r="H49" i="6"/>
  <c r="F50" i="6"/>
  <c r="H50" i="6" s="1"/>
  <c r="D57" i="6"/>
  <c r="C57" i="6"/>
  <c r="D52" i="6"/>
  <c r="C52" i="6"/>
  <c r="D48" i="6"/>
  <c r="C48" i="6"/>
  <c r="C58" i="6"/>
  <c r="D58" i="6"/>
  <c r="C53" i="6"/>
  <c r="D53" i="6"/>
  <c r="C50" i="6" l="1"/>
  <c r="D50" i="6"/>
  <c r="C49" i="6"/>
  <c r="D49" i="6"/>
  <c r="H65"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<sst xmlns="http://schemas.openxmlformats.org/spreadsheetml/2006/main" count="23018" uniqueCount="19209">
  <si>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</si>
  <si>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</si>
  <si>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</si>
  <si>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</si>
  <si>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</si>
  <si>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</si>
  <si>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</si>
  <si>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</si>
  <si>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</si>
  <si>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</si>
  <si>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</si>
  <si>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</si>
  <si>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</si>
  <si>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</si>
  <si>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</si>
  <si>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</si>
  <si>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</si>
  <si>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</si>
  <si>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</si>
  <si>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</si>
  <si>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</si>
  <si>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</si>
  <si>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</si>
  <si>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</si>
  <si>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</si>
  <si>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</si>
  <si>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</si>
  <si>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</si>
  <si>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</si>
  <si>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</si>
  <si>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</si>
  <si>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</si>
  <si>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</si>
  <si>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</si>
  <si>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</si>
  <si>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</si>
  <si>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</si>
  <si>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</si>
  <si>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</si>
  <si>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</si>
  <si>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</si>
  <si>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</si>
  <si>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</si>
  <si>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</si>
  <si>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</si>
  <si>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</si>
  <si>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</si>
  <si>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</si>
  <si>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</si>
  <si>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</si>
  <si>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</si>
  <si>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</si>
  <si>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</si>
  <si>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</si>
  <si>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</si>
  <si>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</si>
  <si>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</si>
  <si>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</si>
  <si>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</si>
  <si>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</si>
  <si>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</si>
  <si>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</si>
  <si>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</si>
  <si>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</si>
  <si>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</si>
  <si>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</si>
  <si>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</si>
  <si>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</si>
  <si>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</si>
  <si>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</si>
  <si>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</si>
  <si>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</si>
  <si>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</si>
  <si>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</si>
  <si>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</si>
  <si>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</si>
  <si>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</si>
  <si>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</si>
  <si>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</si>
  <si>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</si>
  <si>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</si>
  <si>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</si>
  <si>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</si>
  <si>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</si>
  <si>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</si>
  <si>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</si>
  <si>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</si>
  <si>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</si>
  <si>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</si>
  <si>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</si>
  <si>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</si>
  <si>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</si>
  <si>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</si>
  <si>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</si>
  <si>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</si>
  <si>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</si>
  <si>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</si>
  <si>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</si>
  <si>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</si>
  <si>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</si>
  <si>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</si>
  <si>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</si>
  <si>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</si>
  <si>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</si>
  <si>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</si>
  <si>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</si>
  <si>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</si>
  <si>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</si>
  <si>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</si>
  <si>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</si>
  <si>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</si>
  <si>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</si>
  <si>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</si>
  <si>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</si>
  <si>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</si>
  <si>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</si>
  <si>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</si>
  <si>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</si>
  <si>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</si>
  <si>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</si>
  <si>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</si>
  <si>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</si>
  <si>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</si>
  <si>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</si>
  <si>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</si>
  <si>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</si>
  <si>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</si>
  <si>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</si>
  <si>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</si>
  <si>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</si>
  <si>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</si>
  <si>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</si>
  <si>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</si>
  <si>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</si>
  <si>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</si>
  <si>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</si>
  <si>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</si>
  <si>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</si>
  <si>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</si>
  <si>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</si>
  <si>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</si>
  <si>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</si>
  <si>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</si>
  <si>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</si>
  <si>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</si>
  <si>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</si>
  <si>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</si>
  <si>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</si>
  <si>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</si>
  <si>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</si>
  <si>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</si>
  <si>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</si>
  <si>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</si>
  <si>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</si>
  <si>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</si>
  <si>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</si>
  <si>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</si>
  <si>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</si>
  <si>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</si>
  <si>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</si>
  <si>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</si>
  <si>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</si>
  <si>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</si>
  <si>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</si>
  <si>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</si>
  <si>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</si>
  <si>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</si>
  <si>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</si>
  <si>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</si>
  <si>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</si>
  <si>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</si>
  <si>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</si>
  <si>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</si>
  <si>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</si>
  <si>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</si>
  <si>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</si>
  <si>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</si>
  <si>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</si>
  <si>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</si>
  <si>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</si>
  <si>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</si>
  <si>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</si>
  <si>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</si>
  <si>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</si>
  <si>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</si>
  <si>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</si>
  <si>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</si>
  <si>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</si>
  <si>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</si>
  <si>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</si>
  <si>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</si>
  <si>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</si>
  <si>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</si>
  <si>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</si>
  <si>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</si>
  <si>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</si>
  <si>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</si>
  <si>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</si>
  <si>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</si>
  <si>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</si>
  <si>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</si>
  <si>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</si>
  <si>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</si>
  <si>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</si>
  <si>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</si>
  <si>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</si>
  <si>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</si>
  <si>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</si>
  <si>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</si>
  <si>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</si>
  <si>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</si>
  <si>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</si>
  <si>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</si>
  <si>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</si>
  <si>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</si>
  <si>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</si>
  <si>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</si>
  <si>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</si>
  <si>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</si>
  <si>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</si>
  <si>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</si>
  <si>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</si>
  <si>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</si>
  <si>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</si>
  <si>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</si>
  <si>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</si>
  <si>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</si>
  <si>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</si>
  <si>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</si>
  <si>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</si>
  <si>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</si>
  <si>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</si>
  <si>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</si>
  <si>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</si>
  <si>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</si>
  <si>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</si>
  <si>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</si>
  <si>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</si>
  <si>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</si>
  <si>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</si>
  <si>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</si>
  <si>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</si>
  <si>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</si>
  <si>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</si>
  <si>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</si>
  <si>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</si>
  <si>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</si>
  <si>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</si>
  <si>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</si>
  <si>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</si>
  <si>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</si>
  <si>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</si>
  <si>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</si>
  <si>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</si>
  <si>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</si>
  <si>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</si>
  <si>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</si>
  <si>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</si>
  <si>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</si>
  <si>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</si>
  <si>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</si>
  <si>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</si>
  <si>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</si>
  <si>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</si>
  <si>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</si>
  <si>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</si>
  <si>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</si>
  <si>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</si>
  <si>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</si>
  <si>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</si>
  <si>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</si>
  <si>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</si>
  <si>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</si>
  <si>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</si>
  <si>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</si>
  <si>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</si>
  <si>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</si>
  <si>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</si>
  <si>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</si>
  <si>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</si>
  <si>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</si>
  <si>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</si>
  <si>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</si>
  <si>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</si>
  <si>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</si>
  <si>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</si>
  <si>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</si>
  <si>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</si>
  <si>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</si>
  <si>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</si>
  <si>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</si>
  <si>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</si>
  <si>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</si>
  <si>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</si>
  <si>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</si>
  <si>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</si>
  <si>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</si>
  <si>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</si>
  <si>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</si>
  <si>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</si>
  <si>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</si>
  <si>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</si>
  <si>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</si>
  <si>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</si>
  <si>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</si>
  <si>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</si>
  <si>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</si>
  <si>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</si>
  <si>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</si>
  <si>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</si>
  <si>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</si>
  <si>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</si>
  <si>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</si>
  <si>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</si>
  <si>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</si>
  <si>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</si>
  <si>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</si>
  <si>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</si>
  <si>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</si>
  <si>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</si>
  <si>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</si>
  <si>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</si>
  <si>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</si>
  <si>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</si>
  <si>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</si>
  <si>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</si>
  <si>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</si>
  <si>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</si>
  <si>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</si>
  <si>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</si>
  <si>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</si>
  <si>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</si>
  <si>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</si>
  <si>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</si>
  <si>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</si>
  <si>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</si>
  <si>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</si>
  <si>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</si>
  <si>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</si>
  <si>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</si>
  <si>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</si>
  <si>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</si>
  <si>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</si>
  <si>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</si>
  <si>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</si>
  <si>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</si>
  <si>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</si>
  <si>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</si>
  <si>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</si>
  <si>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</si>
  <si>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</si>
  <si>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</si>
  <si>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</si>
  <si>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</si>
  <si>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</si>
  <si>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</si>
  <si>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</si>
  <si>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</si>
  <si>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</si>
  <si>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</si>
  <si>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</si>
  <si>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</si>
  <si>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</si>
  <si>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</si>
  <si>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</si>
  <si>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</si>
  <si>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</si>
  <si>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</si>
  <si>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</si>
  <si>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</si>
  <si>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</si>
  <si>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</si>
  <si>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</si>
  <si>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</si>
  <si>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</si>
  <si>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</si>
  <si>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</si>
  <si>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</si>
  <si>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</si>
  <si>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</si>
  <si>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</si>
  <si>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</si>
  <si>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</si>
  <si>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</si>
  <si>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</si>
  <si>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</si>
  <si>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</si>
  <si>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</si>
  <si>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</si>
  <si>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</si>
  <si>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</si>
  <si>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</si>
  <si>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</si>
  <si>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</si>
  <si>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</si>
  <si>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</si>
  <si>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</si>
  <si>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</si>
  <si>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</si>
  <si>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</si>
  <si>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</si>
  <si>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</si>
  <si>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</si>
  <si>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</si>
  <si>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</si>
  <si>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</si>
  <si>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</si>
  <si>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</si>
  <si>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</si>
  <si>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</si>
  <si>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</si>
  <si>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</si>
  <si>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</si>
  <si>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</si>
  <si>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</si>
  <si>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</si>
  <si>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</si>
  <si>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</si>
  <si>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</si>
  <si>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</si>
  <si>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</si>
  <si>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</si>
  <si>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</si>
  <si>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</si>
  <si>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</si>
  <si>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</si>
  <si>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</si>
  <si>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</si>
  <si>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</si>
  <si>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</si>
  <si>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</si>
  <si>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</si>
  <si>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</si>
  <si>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</si>
  <si>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</si>
  <si>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</si>
  <si>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</si>
  <si>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</si>
  <si>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</si>
  <si>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</si>
  <si>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</si>
  <si>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</si>
  <si>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</si>
  <si>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</si>
  <si>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</si>
  <si>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</si>
  <si>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</si>
  <si>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</si>
  <si>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</si>
  <si>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</si>
  <si>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</si>
  <si>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</si>
  <si>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</si>
  <si>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</si>
  <si>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</si>
  <si>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</si>
  <si>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</si>
  <si>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</si>
  <si>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</si>
  <si>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</si>
  <si>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</si>
  <si>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</si>
  <si>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</si>
  <si>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</si>
  <si>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</si>
  <si>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</si>
  <si>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</si>
  <si>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</si>
  <si>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</si>
  <si>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</si>
  <si>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</si>
  <si>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</si>
  <si>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</si>
  <si>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</si>
  <si>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</si>
  <si>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</si>
  <si>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</si>
  <si>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</si>
  <si>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</si>
  <si>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</si>
  <si>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</si>
  <si>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</si>
  <si>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</si>
  <si>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</si>
  <si>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</si>
  <si>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</si>
  <si>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</si>
  <si>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</si>
  <si>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</si>
  <si>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</si>
  <si>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</si>
  <si>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</si>
  <si>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</si>
  <si>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</si>
  <si>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</si>
  <si>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</si>
  <si>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</si>
  <si>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</si>
  <si>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</si>
  <si>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</si>
  <si>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</si>
  <si>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</si>
  <si>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</si>
  <si>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</si>
  <si>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</si>
  <si>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</si>
  <si>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</si>
  <si>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</si>
  <si>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</si>
  <si>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</si>
  <si>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</si>
  <si>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</si>
  <si>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</si>
  <si>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</si>
  <si>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</si>
  <si>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</si>
  <si>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</si>
  <si>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</si>
  <si>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</si>
  <si>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</si>
  <si>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</si>
  <si>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</si>
  <si>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</si>
  <si>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</si>
  <si>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</si>
  <si>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</si>
  <si>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</si>
  <si>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</si>
  <si>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</si>
  <si>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</si>
  <si>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</si>
  <si>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</si>
  <si>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</si>
  <si>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</si>
  <si>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</si>
  <si>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</si>
  <si>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</si>
  <si>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</si>
  <si>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</si>
  <si>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</si>
  <si>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</si>
  <si>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</si>
  <si>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</si>
  <si>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</si>
  <si>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</si>
  <si>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</si>
  <si>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</si>
  <si>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</si>
  <si>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</si>
  <si>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</si>
  <si>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</si>
  <si>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</si>
  <si>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</si>
  <si>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</si>
  <si>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</si>
  <si>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</si>
  <si>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</si>
  <si>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</si>
  <si>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</si>
  <si>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</si>
  <si>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</si>
  <si>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</si>
  <si>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</si>
  <si>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</si>
  <si>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</si>
  <si>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</si>
  <si>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</si>
  <si>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</si>
  <si>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</si>
  <si>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</si>
  <si>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</si>
  <si>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</si>
  <si>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</si>
  <si>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</si>
  <si>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</si>
  <si>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</si>
  <si>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</si>
  <si>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</si>
  <si>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</si>
  <si>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</si>
  <si>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</si>
  <si>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</si>
  <si>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</si>
  <si>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</si>
  <si>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</si>
  <si>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</si>
  <si>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</si>
  <si>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</si>
  <si>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</si>
  <si>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</si>
  <si>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</si>
  <si>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</si>
  <si>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</si>
  <si>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</si>
  <si>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</si>
  <si>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</si>
  <si>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</si>
  <si>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</si>
  <si>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</si>
  <si>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</si>
  <si>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</si>
  <si>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</si>
  <si>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</si>
  <si>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</si>
  <si>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</si>
  <si>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</si>
  <si>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</si>
  <si>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</si>
  <si>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</si>
  <si>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</si>
  <si>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</si>
  <si>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</si>
  <si>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</si>
  <si>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</si>
  <si>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</si>
  <si>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</si>
  <si>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</si>
  <si>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</si>
  <si>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</si>
  <si>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</si>
  <si>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</si>
  <si>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</si>
  <si>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</si>
  <si>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</si>
  <si>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</si>
  <si>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</si>
  <si>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</si>
  <si>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</si>
  <si>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</si>
  <si>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</si>
  <si>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</si>
  <si>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</si>
  <si>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</si>
  <si>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</si>
  <si>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</si>
  <si>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</si>
  <si>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</si>
  <si>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</si>
  <si>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</si>
  <si>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</si>
  <si>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</si>
  <si>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</si>
  <si>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</si>
  <si>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</si>
  <si>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</si>
  <si>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</si>
  <si>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</si>
  <si>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</si>
  <si>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</si>
  <si>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</si>
  <si>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</si>
  <si>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</si>
  <si>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</si>
  <si>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</si>
  <si>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</si>
  <si>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</si>
  <si>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</si>
  <si>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</si>
  <si>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</si>
  <si>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</si>
  <si>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</si>
  <si>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</si>
  <si>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</si>
  <si>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</si>
  <si>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</si>
  <si>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</si>
  <si>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</si>
  <si>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</si>
  <si>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</si>
  <si>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</si>
  <si>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</si>
  <si>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</si>
  <si>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</si>
  <si>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</si>
  <si>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</si>
  <si>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</si>
  <si>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</si>
  <si>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</si>
  <si>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</si>
  <si>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</si>
  <si>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</si>
  <si>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</si>
  <si>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</si>
  <si>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</si>
  <si>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</si>
  <si>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</si>
  <si>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</si>
  <si>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</si>
  <si>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</si>
  <si>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</si>
  <si>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</si>
  <si>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</si>
  <si>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</si>
  <si>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</si>
  <si>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</si>
  <si>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</si>
  <si>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</si>
  <si>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</si>
  <si>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</si>
  <si>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</si>
  <si>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</si>
  <si>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</si>
  <si>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</si>
  <si>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</si>
  <si>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</si>
  <si>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</si>
  <si>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</si>
  <si>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</si>
  <si>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</si>
  <si>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</si>
  <si>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</si>
  <si>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</si>
  <si>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</si>
  <si>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</si>
  <si>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</si>
  <si>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</si>
  <si>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</si>
  <si>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</si>
  <si>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</si>
  <si>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</si>
  <si>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</si>
  <si>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</si>
  <si>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</si>
  <si>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</si>
  <si>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</si>
  <si>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</si>
  <si>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</si>
  <si>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</si>
  <si>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</si>
  <si>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</si>
  <si>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</si>
  <si>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</si>
  <si>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</si>
  <si>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</si>
  <si>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</si>
  <si>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</si>
  <si>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</si>
  <si>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</si>
  <si>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</si>
  <si>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</si>
  <si>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</si>
  <si>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</si>
  <si>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</si>
  <si>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</si>
  <si>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</si>
  <si>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</si>
  <si>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</si>
  <si>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</si>
  <si>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</si>
  <si>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</si>
  <si>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</si>
  <si>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</si>
  <si>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</si>
  <si>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</si>
  <si>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</si>
  <si>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</si>
  <si>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</si>
  <si>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</si>
  <si>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</si>
  <si>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</si>
  <si>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</si>
  <si>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</si>
  <si>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</si>
  <si>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</si>
  <si>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</si>
  <si>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</si>
  <si>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</si>
  <si>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</si>
  <si>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</si>
  <si>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</si>
  <si>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</si>
  <si>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</si>
  <si>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</si>
  <si>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</si>
  <si>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</si>
  <si>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</si>
  <si>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</si>
  <si>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</si>
  <si>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</si>
  <si>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</si>
  <si>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</si>
  <si>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</si>
  <si>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</si>
  <si>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</si>
  <si>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</si>
  <si>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</si>
  <si>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</si>
  <si>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</si>
  <si>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</si>
  <si>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</si>
  <si>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</si>
  <si>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</si>
  <si>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</si>
  <si>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</si>
  <si>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</si>
  <si>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</si>
  <si>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</si>
  <si>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</si>
  <si>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</si>
  <si>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</si>
  <si>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</si>
  <si>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</si>
  <si>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</si>
  <si>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</si>
  <si>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</si>
  <si>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</si>
  <si>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</si>
  <si>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</si>
  <si>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</si>
  <si>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</si>
  <si>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</si>
  <si>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</si>
  <si>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</si>
  <si>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</si>
  <si>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</si>
  <si>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</si>
  <si>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</si>
  <si>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</si>
  <si>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</si>
  <si>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</si>
  <si>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</si>
  <si>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</si>
  <si>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</si>
  <si>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</si>
  <si>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</si>
  <si>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</si>
  <si>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</si>
  <si>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</si>
  <si>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</si>
  <si>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</si>
  <si>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</si>
  <si>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</si>
  <si>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</si>
  <si>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</si>
  <si>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</si>
  <si>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</si>
  <si>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</si>
  <si>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</si>
  <si>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</si>
  <si>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</si>
  <si>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</si>
  <si>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</si>
  <si>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</si>
  <si>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</si>
  <si>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</si>
  <si>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</si>
  <si>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</si>
  <si>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</si>
  <si>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</si>
  <si>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</si>
  <si>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</si>
  <si>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</si>
  <si>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</si>
  <si>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</si>
  <si>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</si>
  <si>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</si>
  <si>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</si>
  <si>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</si>
  <si>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</si>
  <si>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</si>
  <si>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</si>
  <si>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</si>
  <si>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</si>
  <si>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</si>
  <si>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</si>
  <si>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</si>
  <si>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</si>
  <si>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</si>
  <si>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</si>
  <si>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</si>
  <si>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</si>
  <si>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</si>
  <si>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</si>
  <si>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</si>
  <si>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</si>
  <si>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</si>
  <si>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</si>
  <si>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</si>
  <si>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</si>
  <si>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</si>
  <si>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</si>
  <si>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</si>
  <si>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</si>
  <si>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</si>
  <si>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</si>
  <si>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</si>
  <si>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</si>
  <si>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</si>
  <si>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</si>
  <si>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</si>
  <si>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</si>
  <si>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</si>
  <si>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</si>
  <si>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</si>
  <si>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</si>
  <si>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</si>
  <si>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</si>
  <si>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</si>
  <si>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</si>
  <si>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</si>
  <si>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</si>
  <si>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</si>
  <si>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</si>
  <si>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</si>
  <si>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</si>
  <si>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</si>
  <si>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</si>
  <si>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</si>
  <si>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</si>
  <si>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</si>
  <si>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</si>
  <si>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</si>
  <si>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</si>
  <si>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</si>
  <si>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</si>
  <si>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</si>
  <si>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</si>
  <si>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</si>
  <si>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</si>
  <si>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</si>
  <si>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</si>
  <si>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</si>
  <si>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</si>
  <si>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</si>
  <si>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</si>
  <si>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</si>
  <si>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</si>
  <si>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</si>
  <si>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</si>
  <si>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</si>
  <si>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</si>
  <si>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</si>
  <si>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</si>
  <si>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</si>
  <si>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</si>
  <si>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</si>
  <si>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</si>
  <si>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</si>
  <si>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</si>
  <si>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</si>
  <si>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</si>
  <si>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</si>
  <si>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</si>
  <si>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</si>
  <si>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</si>
  <si>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</si>
  <si>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</si>
  <si>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</si>
  <si>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</si>
  <si>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</si>
  <si>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</si>
  <si>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</si>
  <si>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</si>
  <si>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</si>
  <si>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</si>
  <si>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</si>
  <si>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</si>
  <si>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</si>
  <si>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</si>
  <si>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</si>
  <si>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</si>
  <si>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</si>
  <si>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</si>
  <si>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</si>
  <si>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</si>
  <si>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</si>
  <si>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</si>
  <si>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</si>
  <si>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</si>
  <si>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</si>
  <si>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</si>
  <si>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</si>
  <si>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</si>
  <si>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</si>
  <si>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</si>
  <si>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</si>
  <si>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</si>
  <si>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</si>
  <si>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</si>
  <si>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</si>
  <si>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</si>
  <si>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</si>
  <si>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</si>
  <si>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</si>
  <si>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</si>
  <si>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</si>
  <si>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</si>
  <si>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</si>
  <si>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</si>
  <si>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</si>
  <si>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</si>
  <si>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</si>
  <si>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</si>
  <si>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</si>
  <si>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</si>
  <si>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</si>
  <si>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</si>
  <si>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</si>
  <si>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</si>
  <si>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</si>
  <si>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</si>
  <si>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</si>
  <si>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</si>
  <si>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</si>
  <si>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</si>
  <si>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</si>
  <si>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</si>
  <si>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</si>
  <si>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</si>
  <si>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</si>
  <si>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</si>
  <si>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</si>
  <si>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</si>
  <si>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</si>
  <si>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</si>
  <si>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</si>
  <si>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</si>
  <si>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</si>
  <si>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</si>
  <si>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</si>
  <si>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</si>
  <si>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</si>
  <si>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</si>
  <si>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</si>
  <si>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</si>
  <si>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</si>
  <si>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</si>
  <si>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</si>
  <si>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</si>
  <si>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</si>
  <si>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</si>
  <si>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</si>
  <si>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</si>
  <si>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</si>
  <si>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</si>
  <si>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</si>
  <si>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</si>
  <si>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</si>
  <si>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</si>
  <si>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</si>
  <si>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</si>
  <si>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</si>
  <si>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</si>
  <si>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</si>
  <si>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</si>
  <si>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</si>
  <si>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</si>
  <si>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</si>
  <si>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</si>
  <si>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</si>
  <si>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</si>
  <si>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</si>
  <si>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</si>
  <si>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</si>
  <si>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</si>
  <si>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</si>
  <si>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</si>
  <si>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</si>
  <si>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</si>
  <si>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</si>
  <si>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</si>
  <si>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</si>
  <si>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</si>
  <si>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</si>
  <si>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</si>
  <si>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</si>
  <si>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</si>
  <si>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</si>
  <si>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</si>
  <si>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</si>
  <si>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</si>
  <si>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</si>
  <si>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</si>
  <si>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</si>
  <si>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</si>
  <si>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</si>
  <si>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</si>
  <si>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</si>
  <si>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</si>
  <si>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</si>
  <si>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</si>
  <si>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</si>
  <si>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</si>
  <si>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</si>
  <si>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</si>
  <si>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</si>
  <si>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</si>
  <si>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</si>
  <si>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</si>
  <si>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</si>
  <si>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</si>
  <si>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</si>
  <si>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</si>
  <si>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</si>
  <si>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</si>
  <si>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</si>
  <si>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</si>
  <si>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</si>
  <si>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</si>
  <si>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</si>
  <si>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</si>
  <si>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</si>
  <si>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</si>
  <si>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</si>
  <si>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</si>
  <si>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</si>
  <si>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</si>
  <si>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</si>
  <si>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</si>
  <si>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</si>
  <si>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</si>
  <si>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</si>
  <si>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</si>
  <si>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</si>
  <si>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</si>
  <si>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</si>
  <si>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</si>
  <si>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</si>
  <si>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</si>
  <si>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</si>
  <si>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</si>
  <si>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</si>
  <si>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</si>
  <si>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</si>
  <si>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</si>
  <si>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</si>
  <si>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</si>
  <si>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</si>
  <si>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</si>
  <si>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</si>
  <si>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</si>
  <si>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</si>
  <si>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</si>
  <si>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</si>
  <si>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</si>
  <si>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</si>
  <si>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</si>
  <si>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</si>
  <si>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</si>
  <si>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</si>
  <si>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</si>
  <si>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</si>
  <si>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</si>
  <si>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</si>
  <si>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</si>
  <si>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</si>
  <si>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</si>
  <si>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</si>
  <si>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</si>
  <si>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</si>
  <si>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</si>
  <si>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</si>
  <si>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</si>
  <si>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</si>
  <si>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</si>
  <si>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</si>
  <si>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</si>
  <si>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</si>
  <si>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</si>
  <si>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</si>
  <si>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</si>
  <si>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</si>
  <si>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</si>
  <si>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</si>
  <si>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</si>
  <si>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</si>
  <si>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</si>
  <si>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</si>
  <si>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</si>
  <si>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</si>
  <si>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</si>
  <si>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</si>
  <si>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</si>
  <si>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</si>
  <si>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</si>
  <si>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</si>
  <si>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</si>
  <si>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</si>
  <si>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</si>
  <si>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</si>
  <si>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</si>
  <si>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</si>
  <si>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</si>
  <si>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</si>
  <si>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</si>
  <si>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</si>
  <si>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</si>
  <si>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</si>
  <si>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</si>
  <si>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</si>
  <si>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</si>
  <si>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</si>
  <si>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</si>
  <si>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</si>
  <si>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</si>
  <si>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</si>
  <si>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</si>
  <si>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</si>
  <si>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</si>
  <si>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</si>
  <si>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</si>
  <si>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</si>
  <si>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</si>
  <si>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</si>
  <si>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</si>
  <si>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</si>
  <si>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</si>
  <si>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</si>
  <si>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</si>
  <si>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</si>
  <si>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</si>
  <si>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</si>
  <si>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</si>
  <si>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</si>
  <si>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</si>
  <si>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</si>
  <si>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</si>
  <si>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</si>
  <si>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</si>
  <si>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</si>
  <si>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</si>
  <si>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</si>
  <si>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</si>
  <si>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</si>
  <si>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</si>
  <si>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</si>
  <si>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</si>
  <si>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</si>
  <si>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</si>
  <si>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</si>
  <si>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</si>
  <si>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</si>
  <si>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</si>
  <si>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</si>
  <si>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</si>
  <si>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</si>
  <si>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</si>
  <si>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</si>
  <si>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</si>
  <si>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</si>
  <si>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</si>
  <si>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</si>
  <si>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</si>
  <si>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</si>
  <si>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</si>
  <si>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</si>
  <si>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</si>
  <si>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</si>
  <si>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</si>
  <si>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</si>
  <si>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</si>
  <si>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</si>
  <si>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</si>
  <si>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</si>
  <si>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</si>
  <si>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</si>
  <si>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</si>
  <si>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</si>
  <si>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</si>
  <si>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</si>
  <si>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</si>
  <si>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</si>
  <si>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</si>
  <si>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</si>
  <si>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</si>
  <si>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</si>
  <si>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</si>
  <si>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</si>
  <si>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</si>
  <si>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</si>
  <si>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</si>
  <si>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</si>
  <si>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</si>
  <si>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</si>
  <si>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</si>
  <si>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</si>
  <si>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</si>
  <si>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</si>
  <si>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</si>
  <si>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</si>
  <si>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</si>
  <si>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</si>
  <si>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</si>
  <si>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</si>
  <si>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</si>
  <si>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</si>
  <si>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</si>
  <si>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</si>
  <si>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</si>
  <si>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</si>
  <si>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</si>
  <si>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</si>
  <si>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</si>
  <si>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</si>
  <si>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</si>
  <si>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</si>
  <si>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</si>
  <si>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</si>
  <si>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</si>
  <si>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</si>
  <si>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</si>
  <si>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</si>
  <si>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</si>
  <si>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</si>
  <si>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</si>
  <si>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</si>
  <si>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</si>
  <si>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</si>
  <si>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</si>
  <si>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</si>
  <si>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</si>
  <si>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</si>
  <si>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</si>
  <si>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</si>
  <si>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</si>
  <si>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</si>
  <si>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</si>
  <si>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</si>
  <si>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</si>
  <si>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</si>
  <si>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</si>
  <si>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</si>
  <si>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</si>
  <si>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</si>
  <si>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</si>
  <si>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</si>
  <si>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</si>
  <si>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</si>
  <si>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</si>
  <si>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</si>
  <si>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</si>
  <si>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</si>
  <si>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</si>
  <si>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</si>
  <si>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</si>
  <si>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</si>
  <si>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</si>
  <si>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</si>
  <si>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</si>
  <si>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</si>
  <si>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</si>
  <si>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</si>
  <si>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</si>
  <si>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</si>
  <si>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</si>
  <si>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</si>
  <si>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</si>
  <si>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</si>
  <si>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</si>
  <si>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</si>
  <si>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</si>
  <si>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</si>
  <si>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</si>
  <si>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</si>
  <si>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</si>
  <si>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</si>
  <si>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</si>
  <si>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</si>
  <si>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</si>
  <si>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</si>
  <si>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</si>
  <si>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</si>
  <si>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</si>
  <si>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</si>
  <si>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</si>
  <si>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</si>
  <si>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</si>
  <si>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</si>
  <si>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</si>
  <si>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</si>
  <si>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</si>
  <si>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</si>
  <si>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</si>
  <si>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</si>
  <si>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</si>
  <si>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</si>
  <si>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</si>
  <si>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</si>
  <si>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</si>
  <si>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</si>
  <si>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</si>
  <si>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</si>
  <si>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</si>
  <si>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</si>
  <si>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</si>
  <si>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</si>
  <si>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</si>
  <si>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</si>
  <si>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</si>
  <si>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</si>
  <si>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</si>
  <si>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</si>
  <si>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</si>
  <si>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</si>
  <si>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</si>
  <si>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</si>
  <si>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</si>
  <si>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</si>
  <si>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</si>
  <si>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</si>
  <si>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</si>
  <si>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</si>
  <si>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</si>
  <si>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</si>
  <si>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</si>
  <si>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</si>
  <si>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</si>
  <si>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</si>
  <si>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</si>
  <si>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</si>
  <si>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</si>
  <si>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</si>
  <si>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</si>
  <si>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</si>
  <si>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</si>
  <si>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</si>
  <si>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</si>
  <si>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</si>
  <si>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</si>
  <si>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</si>
  <si>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</si>
  <si>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</si>
  <si>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</si>
  <si>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</si>
  <si>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</si>
  <si>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</si>
  <si>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</si>
  <si>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</si>
  <si>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</si>
  <si>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</si>
  <si>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</si>
  <si>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</si>
  <si>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</si>
  <si>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</si>
  <si>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</si>
  <si>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</si>
  <si>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</si>
  <si>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</si>
  <si>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</si>
  <si>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</si>
  <si>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</si>
  <si>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</si>
  <si>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</si>
  <si>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</si>
  <si>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</si>
  <si>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</si>
  <si>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</si>
  <si>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</si>
  <si>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</si>
  <si>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</si>
  <si>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</si>
  <si>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</si>
  <si>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</si>
  <si>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</si>
  <si>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</si>
  <si>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</si>
  <si>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</si>
  <si>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</si>
  <si>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</si>
  <si>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</si>
  <si>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</si>
  <si>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</si>
  <si>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</si>
  <si>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</si>
  <si>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</si>
  <si>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</si>
  <si>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</si>
  <si>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</si>
  <si>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</si>
  <si>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</si>
  <si>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</si>
  <si>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</si>
  <si>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</si>
  <si>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</si>
  <si>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</si>
  <si>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</si>
  <si>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</si>
  <si>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</si>
  <si>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</si>
  <si>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</si>
  <si>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</si>
  <si>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</si>
  <si>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</si>
  <si>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</si>
  <si>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</si>
  <si>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</si>
  <si>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</si>
  <si>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</si>
  <si>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</si>
  <si>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</si>
  <si>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</si>
  <si>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</si>
  <si>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</si>
  <si>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</si>
  <si>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</si>
  <si>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</si>
  <si>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</si>
  <si>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</si>
  <si>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</si>
  <si>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</si>
  <si>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</si>
  <si>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</si>
  <si>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</si>
  <si>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</si>
  <si>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</si>
  <si>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</si>
  <si>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</si>
  <si>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</si>
  <si>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</si>
  <si>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</si>
  <si>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</si>
  <si>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</si>
  <si>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</si>
  <si>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</si>
  <si>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</si>
  <si>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</si>
  <si>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</si>
  <si>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</si>
  <si>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</si>
  <si>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</si>
  <si>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</si>
  <si>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</si>
  <si>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</si>
  <si>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</si>
  <si>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</si>
  <si>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</si>
  <si>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</si>
  <si>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</si>
  <si>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</si>
  <si>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</si>
  <si>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</si>
  <si>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</si>
  <si>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</si>
  <si>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</si>
  <si>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</si>
  <si>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</si>
  <si>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</si>
  <si>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</si>
  <si>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</si>
  <si>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</si>
  <si>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</si>
  <si>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</si>
  <si>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</si>
  <si>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</si>
  <si>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</si>
  <si>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</si>
  <si>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</si>
  <si>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</si>
  <si>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</si>
  <si>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</si>
  <si>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</si>
  <si>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</si>
  <si>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</si>
  <si>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</si>
  <si>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</si>
  <si>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</si>
  <si>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</si>
  <si>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</si>
  <si>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</si>
  <si>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</si>
  <si>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</si>
  <si>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</si>
  <si>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</si>
  <si>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</si>
  <si>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</si>
  <si>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</si>
  <si>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</si>
  <si>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</si>
  <si>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</si>
  <si>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</si>
  <si>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</si>
  <si>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</si>
  <si>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</si>
  <si>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</si>
  <si>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</si>
  <si>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</si>
  <si>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</si>
  <si>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</si>
  <si>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</si>
  <si>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</si>
  <si>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</si>
  <si>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</si>
  <si>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</si>
  <si>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</si>
  <si>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</si>
  <si>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</si>
  <si>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</si>
  <si>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</si>
  <si>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</si>
  <si>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</si>
  <si>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</si>
  <si>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</si>
  <si>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</si>
  <si>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</si>
  <si>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</si>
  <si>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</si>
  <si>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</si>
  <si>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</si>
  <si>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</si>
  <si>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</si>
  <si>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</si>
  <si>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</si>
  <si>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</si>
  <si>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</si>
  <si>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</si>
  <si>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</si>
  <si>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</si>
  <si>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</si>
  <si>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</si>
  <si>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</si>
  <si>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</si>
  <si>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</si>
  <si>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</si>
  <si>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</si>
  <si>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</si>
  <si>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</si>
  <si>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</si>
  <si>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</si>
  <si>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</si>
  <si>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</si>
  <si>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</si>
  <si>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</si>
  <si>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</si>
  <si>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</si>
  <si>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</si>
  <si>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</si>
  <si>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</si>
  <si>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</si>
  <si>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</si>
  <si>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</si>
  <si>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</si>
  <si>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</si>
  <si>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</si>
  <si>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</si>
  <si>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</si>
  <si>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</si>
  <si>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</si>
  <si>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</si>
  <si>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</si>
  <si>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</si>
  <si>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</si>
  <si>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</si>
  <si>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</si>
  <si>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</si>
  <si>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</si>
  <si>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</si>
  <si>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</si>
  <si>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</si>
  <si>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</si>
  <si>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</si>
  <si>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</si>
  <si>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</si>
  <si>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</si>
  <si>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</si>
  <si>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</si>
  <si>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</si>
  <si>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</si>
  <si>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</si>
  <si>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</si>
  <si>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</si>
  <si>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</si>
  <si>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</si>
  <si>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</si>
  <si>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</si>
  <si>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</si>
  <si>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</si>
  <si>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</si>
  <si>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</si>
  <si>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</si>
  <si>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</si>
  <si>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</si>
  <si>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</si>
  <si>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</si>
  <si>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</si>
  <si>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</si>
  <si>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</si>
  <si>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</si>
  <si>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</si>
  <si>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</si>
  <si>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</si>
  <si>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</si>
  <si>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</si>
  <si>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</si>
  <si>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</si>
  <si>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</si>
  <si>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</si>
  <si>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</si>
  <si>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</si>
  <si>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</si>
  <si>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</si>
  <si>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</si>
  <si>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</si>
  <si>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</si>
  <si>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</si>
  <si>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</si>
  <si>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</si>
  <si>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</si>
  <si>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</si>
  <si>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</si>
  <si>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</si>
  <si>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</si>
  <si>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</si>
  <si>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</si>
  <si>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</si>
  <si>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</si>
  <si>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</si>
  <si>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</si>
  <si>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</si>
  <si>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</si>
  <si>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</si>
  <si>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</si>
  <si>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</si>
  <si>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</si>
  <si>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</si>
  <si>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</si>
  <si>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</si>
  <si>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</si>
  <si>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</si>
  <si>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</si>
  <si>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</si>
  <si>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</si>
  <si>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</si>
  <si>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</si>
  <si>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</si>
  <si>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</si>
  <si>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</si>
  <si>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</si>
  <si>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</si>
  <si>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</si>
  <si>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</si>
  <si>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</si>
  <si>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</si>
  <si>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</si>
  <si>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</si>
  <si>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</si>
  <si>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</si>
  <si>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</si>
  <si>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</si>
  <si>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</si>
  <si>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</si>
  <si>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</si>
  <si>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</si>
  <si>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</si>
  <si>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</si>
  <si>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</si>
  <si>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</si>
  <si>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</si>
  <si>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</si>
  <si>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</si>
  <si>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</si>
  <si>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</si>
  <si>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</si>
  <si>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</si>
  <si>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</si>
  <si>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</si>
  <si>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</si>
  <si>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</si>
  <si>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</si>
  <si>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</si>
  <si>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</si>
  <si>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</si>
  <si>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</si>
  <si>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</si>
  <si>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</si>
  <si>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</si>
  <si>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</si>
  <si>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</si>
  <si>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</si>
  <si>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</si>
  <si>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</si>
  <si>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</si>
  <si>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</si>
  <si>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</si>
  <si>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</si>
  <si>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</si>
  <si>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</si>
  <si>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</si>
  <si>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</si>
  <si>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</si>
  <si>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</si>
  <si>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</si>
  <si>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</si>
  <si>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</si>
  <si>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</si>
  <si>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</si>
  <si>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</si>
  <si>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</si>
  <si>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</si>
  <si>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</si>
  <si>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</si>
  <si>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</si>
  <si>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</si>
  <si>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</si>
  <si>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</si>
  <si>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</si>
  <si>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</si>
  <si>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</si>
  <si>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</si>
  <si>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</si>
  <si>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</si>
  <si>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</si>
  <si>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</si>
  <si>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</si>
  <si>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</si>
  <si>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</si>
  <si>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</si>
  <si>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</si>
  <si>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</si>
  <si>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</si>
  <si>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</si>
  <si>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</si>
  <si>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</si>
  <si>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</si>
  <si>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</si>
  <si>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</si>
  <si>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</si>
  <si>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</si>
  <si>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</si>
  <si>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</si>
  <si>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</si>
  <si>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</si>
  <si>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</si>
  <si>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</si>
  <si>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</si>
  <si>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</si>
  <si>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</si>
  <si>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</si>
  <si>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</si>
  <si>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</si>
  <si>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</si>
  <si>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</si>
  <si>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</si>
  <si>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</si>
  <si>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</si>
  <si>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</si>
  <si>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</si>
  <si>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</si>
  <si>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</si>
  <si>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</si>
  <si>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</si>
  <si>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</si>
  <si>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</si>
  <si>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</si>
  <si>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</si>
  <si>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</si>
  <si>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</si>
  <si>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</si>
  <si>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</si>
  <si>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</si>
  <si>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</si>
  <si>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</si>
  <si>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</si>
  <si>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</si>
  <si>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</si>
  <si>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</si>
  <si>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</si>
  <si>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</si>
  <si>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</si>
  <si>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</si>
  <si>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</si>
  <si>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</si>
  <si>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</si>
  <si>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</si>
  <si>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</si>
  <si>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</si>
  <si>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</si>
  <si>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</si>
  <si>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</si>
  <si>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</si>
  <si>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</si>
  <si>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</si>
  <si>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</si>
  <si>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</si>
  <si>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</si>
  <si>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</si>
  <si>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</si>
  <si>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</si>
  <si>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</si>
  <si>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</si>
  <si>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</si>
  <si>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</si>
  <si>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</si>
  <si>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</si>
  <si>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</si>
  <si>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</si>
  <si>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</si>
  <si>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</si>
  <si>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</si>
  <si>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</si>
  <si>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</si>
  <si>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</si>
  <si>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</si>
  <si>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</si>
  <si>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</si>
  <si>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</si>
  <si>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</si>
  <si>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</si>
  <si>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</si>
  <si>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</si>
  <si>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</si>
  <si>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</si>
  <si>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</si>
  <si>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</si>
  <si>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</si>
  <si>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</si>
  <si>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</si>
  <si>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</si>
  <si>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</si>
  <si>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</si>
  <si>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</si>
  <si>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</si>
  <si>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</si>
  <si>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</si>
  <si>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</si>
  <si>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</si>
  <si>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</si>
  <si>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</si>
  <si>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</si>
  <si>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</si>
  <si>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</si>
  <si>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</si>
  <si>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</si>
  <si>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</si>
  <si>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</si>
  <si>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</si>
  <si>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</si>
  <si>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</si>
  <si>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</si>
  <si>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</si>
  <si>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</si>
  <si>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</si>
  <si>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</si>
  <si>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</si>
  <si>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</si>
  <si>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</si>
  <si>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</si>
  <si>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</si>
  <si>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</si>
  <si>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</si>
  <si>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</si>
  <si>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</si>
  <si>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</si>
  <si>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</si>
  <si>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</si>
  <si>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</si>
  <si>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</si>
  <si>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</si>
  <si>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</si>
  <si>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</si>
  <si>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</si>
  <si>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</si>
  <si>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</si>
  <si>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</si>
  <si>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</si>
  <si>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</si>
  <si>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</si>
  <si>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</si>
  <si>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</si>
  <si>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</si>
  <si>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</si>
  <si>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</si>
  <si>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</si>
  <si>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</si>
  <si>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</si>
  <si>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</si>
  <si>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</si>
  <si>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</si>
  <si>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</si>
  <si>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</si>
  <si>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</si>
  <si>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</si>
  <si>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</si>
  <si>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</si>
  <si>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</si>
  <si>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</si>
  <si>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</si>
  <si>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</si>
  <si>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</si>
  <si>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</si>
  <si>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</si>
  <si>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</si>
  <si>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</si>
  <si>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</si>
  <si>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</si>
  <si>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</si>
  <si>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</si>
  <si>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</si>
  <si>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</si>
  <si>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</si>
  <si>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</si>
  <si>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</si>
  <si>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</si>
  <si>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</si>
  <si>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</si>
  <si>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</si>
  <si>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</si>
  <si>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</si>
  <si>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</si>
  <si>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</si>
  <si>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</si>
  <si>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</si>
  <si>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</si>
  <si>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</si>
  <si>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</si>
  <si>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</si>
  <si>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</si>
  <si>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</si>
  <si>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</si>
  <si>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</si>
  <si>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</si>
  <si>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</si>
  <si>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</si>
  <si>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</si>
  <si>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</si>
  <si>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</si>
  <si>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</si>
  <si>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</si>
  <si>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</si>
  <si>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</si>
  <si>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</si>
  <si>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</si>
  <si>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</si>
  <si>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</si>
  <si>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</si>
  <si>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</si>
  <si>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</si>
  <si>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</si>
  <si>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</si>
  <si>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</si>
  <si>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</si>
  <si>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</si>
  <si>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</si>
  <si>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</si>
  <si>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</si>
  <si>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</si>
  <si>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</si>
  <si>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</si>
  <si>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</si>
  <si>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</si>
  <si>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</si>
  <si>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</si>
  <si>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</si>
  <si>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</si>
  <si>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</si>
  <si>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</si>
  <si>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</si>
  <si>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</si>
  <si>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</si>
  <si>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</si>
  <si>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</si>
  <si>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</si>
  <si>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</si>
  <si>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</si>
  <si>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</si>
  <si>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</si>
  <si>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</si>
  <si>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</si>
  <si>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</si>
  <si>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</si>
  <si>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</si>
  <si>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</si>
  <si>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</si>
  <si>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</si>
  <si>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</si>
  <si>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</si>
  <si>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</si>
  <si>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</si>
  <si>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</si>
  <si>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</si>
  <si>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</si>
  <si>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</si>
  <si>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</si>
  <si>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</si>
  <si>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</si>
  <si>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</si>
  <si>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</si>
  <si>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</si>
  <si>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</si>
  <si>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</si>
  <si>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</si>
  <si>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</si>
  <si>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</si>
  <si>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</si>
  <si>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</si>
  <si>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</si>
  <si>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</si>
  <si>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</si>
  <si>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</si>
  <si>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</si>
  <si>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</si>
  <si>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</si>
  <si>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</si>
  <si>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</si>
  <si>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</si>
  <si>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</si>
  <si>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</si>
  <si>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</si>
  <si>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</si>
  <si>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</si>
  <si>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</si>
  <si>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</si>
  <si>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</si>
  <si>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</si>
  <si>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</si>
  <si>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</si>
  <si>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</si>
  <si>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</si>
  <si>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</si>
  <si>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</si>
  <si>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</si>
  <si>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</si>
  <si>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</si>
  <si>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</si>
  <si>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</si>
  <si>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</si>
  <si>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</si>
  <si>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</si>
  <si>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</si>
  <si>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</si>
  <si>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</si>
  <si>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</si>
  <si>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</si>
  <si>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</si>
  <si>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</si>
  <si>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</si>
  <si>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</si>
  <si>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</si>
  <si>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</si>
  <si>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</si>
  <si>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</si>
  <si>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</si>
  <si>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</si>
  <si>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</si>
  <si>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</si>
  <si>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</si>
  <si>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</si>
  <si>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</si>
  <si>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</si>
  <si>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</si>
  <si>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</si>
  <si>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</si>
  <si>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</si>
  <si>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</si>
  <si>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</si>
  <si>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</si>
  <si>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</si>
  <si>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</si>
  <si>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</si>
  <si>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</si>
  <si>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</si>
  <si>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</si>
  <si>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</si>
  <si>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</si>
  <si>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</si>
  <si>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</si>
  <si>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</si>
  <si>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</si>
  <si>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</si>
  <si>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</si>
  <si>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</si>
  <si>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</si>
  <si>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</si>
  <si>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</si>
  <si>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</si>
  <si>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</si>
  <si>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</si>
  <si>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</si>
  <si>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</si>
  <si>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</si>
  <si>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</si>
  <si>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</si>
  <si>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</si>
  <si>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</si>
  <si>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</si>
  <si>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</si>
  <si>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</si>
  <si>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</si>
  <si>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</si>
  <si>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</si>
  <si>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</si>
  <si>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</si>
  <si>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</si>
  <si>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</si>
  <si>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</si>
  <si>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</si>
  <si>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</si>
  <si>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</si>
  <si>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</si>
  <si>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</si>
  <si>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</si>
  <si>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</si>
  <si>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</si>
  <si>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</si>
  <si>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</si>
  <si>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</si>
  <si>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</si>
  <si>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</si>
  <si>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</si>
  <si>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</si>
  <si>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</si>
  <si>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</si>
  <si>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</si>
  <si>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</si>
  <si>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</si>
  <si>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</si>
  <si>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</si>
  <si>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</si>
  <si>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</si>
  <si>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</si>
  <si>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</si>
  <si>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</si>
  <si>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</si>
  <si>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</si>
  <si>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</si>
  <si>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</si>
  <si>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</si>
  <si>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</si>
  <si>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</si>
  <si>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</si>
  <si>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</si>
  <si>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</si>
  <si>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</si>
  <si>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</si>
  <si>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</si>
  <si>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</si>
  <si>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</si>
  <si>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</si>
  <si>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</si>
  <si>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</si>
  <si>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</si>
  <si>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</si>
  <si>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</si>
  <si>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</si>
  <si>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</si>
  <si>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</si>
  <si>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</si>
  <si>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</si>
  <si>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</si>
  <si>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</si>
  <si>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</si>
  <si>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</si>
  <si>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</si>
  <si>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</si>
  <si>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</si>
  <si>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</si>
  <si>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</si>
  <si>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</si>
  <si>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</si>
  <si>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</si>
  <si>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</si>
  <si>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</si>
  <si>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</si>
  <si>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</si>
  <si>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</si>
  <si>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</si>
  <si>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</si>
  <si>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</si>
  <si>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</si>
  <si>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</si>
  <si>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</si>
  <si>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</si>
  <si>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</si>
  <si>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</si>
  <si>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</si>
  <si>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</si>
  <si>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</si>
  <si>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</si>
  <si>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</si>
  <si>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</si>
  <si>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</si>
  <si>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</si>
  <si>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</si>
  <si>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</si>
  <si>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</si>
  <si>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</si>
  <si>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</si>
  <si>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</si>
  <si>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</si>
  <si>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</si>
  <si>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</si>
  <si>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</si>
  <si>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</si>
  <si>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</si>
  <si>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</si>
  <si>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</si>
  <si>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</si>
  <si>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</si>
  <si>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</si>
  <si>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</si>
  <si>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</si>
  <si>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</si>
  <si>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</si>
  <si>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</si>
  <si>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</si>
  <si>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</si>
  <si>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</si>
  <si>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</si>
  <si>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</si>
  <si>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</si>
  <si>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</si>
  <si>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</si>
  <si>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</si>
  <si>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</si>
  <si>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</si>
  <si>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</si>
  <si>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</si>
  <si>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</si>
  <si>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</si>
  <si>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</si>
  <si>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</si>
  <si>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</si>
  <si>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</si>
  <si>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</si>
  <si>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</si>
  <si>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</si>
  <si>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</si>
  <si>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</si>
  <si>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</si>
  <si>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</si>
  <si>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</si>
  <si>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</si>
  <si>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</si>
  <si>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</si>
  <si>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</si>
  <si>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</si>
  <si>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</si>
  <si>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</si>
  <si>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</si>
  <si>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</si>
  <si>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</si>
  <si>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</si>
  <si>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</si>
  <si>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</si>
  <si>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</si>
  <si>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</si>
  <si>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</si>
  <si>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</si>
  <si>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</si>
  <si>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</si>
  <si>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</si>
  <si>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</si>
  <si>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</si>
  <si>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</si>
  <si>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</si>
  <si>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</si>
  <si>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</si>
  <si>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</si>
  <si>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</si>
  <si>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</si>
  <si>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</si>
  <si>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</si>
  <si>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</si>
  <si>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</si>
  <si>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</si>
  <si>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</si>
  <si>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</si>
  <si>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</si>
  <si>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</si>
  <si>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</si>
  <si>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</si>
  <si>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</si>
  <si>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</si>
  <si>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</si>
  <si>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</si>
  <si>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</si>
  <si>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</si>
  <si>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</si>
  <si>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</si>
  <si>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</si>
  <si>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</si>
  <si>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</si>
  <si>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</si>
  <si>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</si>
  <si>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</si>
  <si>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</si>
  <si>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</si>
  <si>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</si>
  <si>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</si>
  <si>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</si>
  <si>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</si>
  <si>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</si>
  <si>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</si>
  <si>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</si>
  <si>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</si>
  <si>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</si>
  <si>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</si>
  <si>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</si>
  <si>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</si>
  <si>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</si>
  <si>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</si>
  <si>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</si>
  <si>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</si>
  <si>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</si>
  <si>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</si>
  <si>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</si>
  <si>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</si>
  <si>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</si>
  <si>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</si>
  <si>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</si>
  <si>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</si>
  <si>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</si>
  <si>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</si>
  <si>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</si>
  <si>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</si>
  <si>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</si>
  <si>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</si>
  <si>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</si>
  <si>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</si>
  <si>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</si>
  <si>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</si>
  <si>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</si>
  <si>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</si>
  <si>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</si>
  <si>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</si>
  <si>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</si>
  <si>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</si>
  <si>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</si>
  <si>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</si>
  <si>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</si>
  <si>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</si>
  <si>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</si>
  <si>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</si>
  <si>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</si>
  <si>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</si>
  <si>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</si>
  <si>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</si>
  <si>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</si>
  <si>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</si>
  <si>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</si>
  <si>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</si>
  <si>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</si>
  <si>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</si>
  <si>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</si>
  <si>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</si>
  <si>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</si>
  <si>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</si>
  <si>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</si>
  <si>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</si>
  <si>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</si>
  <si>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</si>
  <si>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</si>
  <si>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</si>
  <si>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</si>
  <si>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</si>
  <si>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</si>
  <si>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</si>
  <si>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</si>
  <si>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</si>
  <si>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</si>
  <si>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</si>
  <si>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</si>
  <si>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</si>
  <si>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</si>
  <si>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</si>
  <si>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</si>
  <si>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</si>
  <si>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</si>
  <si>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</si>
  <si>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</si>
  <si>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</si>
  <si>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</si>
  <si>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</si>
  <si>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</si>
  <si>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</si>
  <si>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</si>
  <si>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</si>
  <si>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</si>
  <si>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</si>
  <si>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</si>
  <si>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</si>
  <si>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</si>
  <si>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</si>
  <si>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</si>
  <si>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</si>
  <si>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</si>
  <si>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</si>
  <si>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</si>
  <si>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</si>
  <si>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</si>
  <si>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</si>
  <si>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</si>
  <si>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</si>
  <si>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</si>
  <si>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</si>
  <si>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</si>
  <si>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</si>
  <si>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</si>
  <si>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</si>
  <si>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</si>
  <si>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</si>
  <si>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</si>
  <si>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</si>
  <si>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</si>
  <si>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</si>
  <si>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</si>
  <si>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</si>
  <si>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</si>
  <si>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</si>
  <si>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</si>
  <si>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</si>
  <si>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</si>
  <si>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</si>
  <si>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</si>
  <si>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</si>
  <si>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</si>
  <si>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</si>
  <si>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</si>
  <si>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</si>
  <si>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</si>
  <si>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</si>
  <si>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</si>
  <si>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</si>
  <si>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</si>
  <si>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</si>
  <si>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</si>
  <si>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</si>
  <si>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</si>
  <si>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</si>
  <si>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</si>
  <si>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</si>
  <si>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</si>
  <si>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</si>
  <si>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</si>
  <si>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</si>
  <si>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</si>
  <si>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</si>
  <si>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</si>
  <si>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</si>
  <si>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</si>
  <si>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</si>
  <si>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</si>
  <si>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</si>
  <si>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</si>
  <si>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</si>
  <si>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</si>
  <si>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</si>
  <si>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</si>
  <si>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</si>
  <si>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</si>
  <si>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</si>
  <si>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</si>
  <si>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</si>
  <si>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</si>
  <si>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</si>
  <si>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</si>
  <si>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</si>
  <si>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</si>
  <si>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</si>
  <si>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</si>
  <si>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</si>
  <si>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</si>
  <si>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</si>
  <si>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</si>
  <si>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</si>
  <si>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</si>
  <si>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</si>
  <si>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</si>
  <si>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</si>
  <si>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</si>
  <si>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</si>
  <si>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</si>
  <si>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</si>
  <si>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</si>
  <si>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</si>
  <si>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</si>
  <si>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</si>
  <si>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</si>
  <si>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</si>
  <si>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</si>
  <si>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</si>
  <si>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</si>
  <si>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</si>
  <si>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</si>
  <si>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</si>
  <si>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</si>
  <si>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</si>
  <si>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</si>
  <si>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</si>
  <si>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</si>
  <si>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</si>
  <si>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</si>
  <si>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</si>
  <si>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</si>
  <si>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</si>
  <si>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</si>
  <si>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</si>
  <si>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</si>
  <si>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</si>
  <si>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</si>
  <si>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</si>
  <si>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</si>
  <si>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</si>
  <si>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</si>
  <si>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</si>
  <si>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</si>
  <si>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</si>
  <si>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</si>
  <si>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</si>
  <si>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</si>
  <si>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</si>
  <si>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</si>
  <si>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</si>
  <si>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</si>
  <si>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</si>
  <si>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</si>
  <si>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</si>
  <si>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</si>
  <si>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</si>
  <si>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</si>
  <si>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</si>
  <si>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</si>
  <si>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</si>
  <si>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</si>
  <si>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</si>
  <si>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</si>
  <si>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</si>
  <si>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</si>
  <si>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</si>
  <si>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</si>
  <si>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</si>
  <si>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</si>
  <si>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</si>
  <si>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</si>
  <si>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</si>
  <si>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</si>
  <si>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</si>
  <si>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</si>
  <si>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</si>
  <si>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</si>
  <si>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</si>
  <si>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</si>
  <si>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</si>
  <si>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</si>
  <si>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</si>
  <si>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</si>
  <si>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</si>
  <si>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</si>
  <si>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</si>
  <si>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</si>
  <si>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</si>
  <si>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</si>
  <si>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</si>
  <si>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</si>
  <si>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</si>
  <si>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</si>
  <si>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</si>
  <si>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</si>
  <si>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</si>
  <si>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</si>
  <si>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</si>
  <si>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</si>
  <si>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</si>
  <si>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</si>
  <si>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</si>
  <si>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</si>
  <si>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</si>
  <si>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</si>
  <si>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</si>
  <si>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</si>
  <si>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</si>
  <si>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</si>
  <si>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</si>
  <si>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</si>
  <si>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</si>
  <si>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</si>
  <si>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</si>
  <si>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</si>
  <si>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</si>
  <si>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</si>
  <si>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</si>
  <si>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</si>
  <si>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</si>
  <si>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</si>
  <si>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</si>
  <si>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</si>
  <si>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</si>
  <si>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</si>
  <si>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</si>
  <si>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</si>
  <si>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</si>
  <si>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</si>
  <si>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</si>
  <si>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</si>
  <si>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</si>
  <si>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</si>
  <si>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</si>
  <si>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</si>
  <si>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</si>
  <si>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</si>
  <si>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</si>
  <si>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</si>
  <si>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</si>
  <si>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</si>
  <si>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</si>
  <si>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</si>
  <si>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</si>
  <si>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</si>
  <si>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</si>
  <si>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</si>
  <si>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</si>
  <si>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</si>
  <si>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</si>
  <si>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</si>
  <si>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</si>
  <si>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</si>
  <si>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</si>
  <si>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</si>
  <si>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</si>
  <si>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</si>
  <si>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</si>
  <si>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</si>
  <si>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</si>
  <si>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</si>
  <si>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</si>
  <si>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</si>
  <si>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</si>
  <si>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</si>
  <si>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</si>
  <si>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</si>
  <si>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</si>
  <si>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</si>
  <si>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</si>
  <si>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</si>
  <si>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</si>
  <si>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</si>
  <si>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</si>
  <si>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</si>
  <si>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</si>
  <si>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</si>
  <si>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</si>
  <si>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</si>
  <si>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</si>
  <si>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</si>
  <si>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</si>
  <si>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</si>
  <si>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</si>
  <si>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</si>
  <si>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</si>
  <si>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</si>
  <si>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</si>
  <si>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</si>
  <si>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</si>
  <si>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</si>
  <si>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</si>
  <si>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</si>
  <si>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</si>
  <si>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</si>
  <si>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</si>
  <si>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</si>
  <si>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</si>
  <si>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</si>
  <si>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</si>
  <si>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</si>
  <si>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</si>
  <si>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</si>
  <si>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</si>
  <si>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</si>
  <si>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</si>
  <si>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</si>
  <si>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</si>
  <si>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</si>
  <si>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</si>
  <si>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</si>
  <si>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</si>
  <si>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</si>
  <si>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</si>
  <si>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</si>
  <si>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</si>
  <si>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</si>
  <si>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</si>
  <si>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</si>
  <si>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</si>
  <si>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</si>
  <si>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</si>
  <si>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</si>
  <si>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</si>
  <si>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</si>
  <si>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</si>
  <si>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</si>
  <si>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</si>
  <si>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</si>
  <si>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</si>
  <si>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</si>
  <si>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</si>
  <si>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</si>
  <si>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</si>
  <si>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</si>
  <si>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</si>
  <si>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</si>
  <si>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</si>
  <si>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</si>
  <si>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</si>
  <si>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</si>
  <si>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</si>
  <si>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</si>
  <si>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</si>
  <si>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</si>
  <si>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</si>
  <si>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</si>
  <si>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</si>
  <si>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</si>
  <si>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</si>
  <si>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</si>
  <si>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</si>
  <si>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</si>
  <si>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</si>
  <si>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</si>
  <si>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</si>
  <si>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</si>
  <si>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</si>
  <si>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</si>
  <si>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</si>
  <si>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</si>
  <si>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</si>
  <si>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</si>
  <si>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</si>
  <si>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</si>
  <si>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</si>
  <si>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</si>
  <si>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</si>
  <si>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</si>
  <si>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</si>
  <si>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</si>
  <si>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</si>
  <si>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</si>
  <si>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</si>
  <si>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</si>
  <si>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</si>
  <si>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</si>
  <si>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</si>
  <si>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</si>
  <si>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</si>
  <si>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</si>
  <si>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</si>
  <si>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</si>
  <si>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</si>
  <si>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</si>
  <si>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</si>
  <si>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</si>
  <si>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</si>
  <si>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</si>
  <si>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</si>
  <si>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</si>
  <si>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</si>
  <si>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</si>
  <si>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</si>
  <si>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</si>
  <si>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</si>
  <si>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</si>
  <si>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</si>
  <si>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</si>
  <si>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</si>
  <si>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</si>
  <si>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</si>
  <si>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</si>
  <si>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</si>
  <si>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</si>
  <si>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</si>
  <si>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</si>
  <si>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</si>
  <si>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</si>
  <si>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</si>
  <si>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</si>
  <si>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</si>
  <si>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</si>
  <si>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</si>
  <si>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</si>
  <si>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</si>
  <si>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</si>
  <si>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</si>
  <si>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</si>
  <si>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</si>
  <si>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</si>
  <si>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</si>
  <si>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</si>
  <si>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</si>
  <si>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</si>
  <si>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</si>
  <si>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</si>
  <si>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</si>
  <si>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</si>
  <si>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</si>
  <si>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</si>
  <si>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</si>
  <si>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</si>
  <si>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</si>
  <si>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</si>
  <si>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</si>
  <si>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</si>
  <si>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</si>
  <si>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</si>
  <si>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</si>
  <si>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</si>
  <si>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</si>
  <si>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</si>
  <si>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</si>
  <si>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</si>
  <si>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</si>
  <si>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</si>
  <si>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</si>
  <si>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</si>
  <si>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</si>
  <si>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</si>
  <si>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</si>
  <si>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</si>
  <si>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</si>
  <si>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</si>
  <si>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</si>
  <si>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</si>
  <si>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</si>
  <si>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</si>
  <si>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</si>
  <si>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</si>
  <si>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</si>
  <si>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</si>
  <si>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</si>
  <si>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</si>
  <si>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</si>
  <si>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</si>
  <si>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</si>
  <si>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</si>
  <si>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</si>
  <si>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</si>
  <si>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</si>
  <si>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</si>
  <si>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</si>
  <si>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</si>
  <si>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</si>
  <si>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</si>
  <si>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</si>
  <si>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</si>
  <si>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</si>
  <si>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</si>
  <si>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</si>
  <si>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</si>
  <si>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</si>
  <si>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</si>
  <si>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</si>
  <si>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</si>
  <si>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</si>
  <si>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</si>
  <si>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</si>
  <si>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</si>
  <si>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</si>
  <si>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</si>
  <si>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</si>
  <si>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</si>
  <si>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</si>
  <si>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</si>
  <si>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</si>
  <si>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</si>
  <si>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</si>
  <si>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</si>
  <si>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</si>
  <si>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</si>
  <si>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</si>
  <si>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</si>
  <si>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</si>
  <si>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</si>
  <si>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</si>
  <si>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</si>
  <si>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</si>
  <si>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</si>
  <si>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</si>
  <si>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</si>
  <si>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</si>
  <si>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</si>
  <si>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</si>
  <si>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</si>
  <si>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</si>
  <si>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</si>
  <si>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</si>
  <si>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</si>
  <si>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</si>
  <si>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</si>
  <si>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</si>
  <si>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</si>
  <si>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</si>
  <si>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</si>
  <si>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</si>
  <si>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</si>
  <si>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</si>
  <si>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</si>
  <si>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</si>
  <si>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</si>
  <si>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</si>
  <si>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</si>
  <si>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</si>
  <si>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</si>
  <si>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</si>
  <si>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</si>
  <si>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</si>
  <si>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</si>
  <si>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</si>
  <si>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</si>
  <si>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</si>
  <si>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</si>
  <si>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</si>
  <si>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</si>
  <si>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</si>
  <si>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</si>
  <si>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</si>
  <si>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</si>
  <si>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</si>
  <si>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</si>
  <si>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</si>
  <si>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</si>
  <si>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</si>
  <si>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</si>
  <si>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</si>
  <si>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</si>
  <si>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</si>
  <si>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</si>
  <si>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</si>
  <si>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</si>
  <si>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</si>
  <si>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</si>
  <si>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</si>
  <si>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</si>
  <si>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</si>
  <si>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</si>
  <si>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</si>
  <si>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</si>
  <si>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</si>
  <si>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</si>
  <si>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</si>
  <si>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</si>
  <si>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</si>
  <si>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</si>
  <si>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</si>
  <si>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</si>
  <si>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</si>
  <si>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</si>
  <si>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</si>
  <si>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</si>
  <si>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</si>
  <si>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</si>
  <si>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</si>
  <si>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</si>
  <si>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</si>
  <si>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</si>
  <si>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</si>
  <si>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</si>
  <si>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</si>
  <si>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</si>
  <si>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</si>
  <si>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</si>
  <si>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</si>
  <si>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</si>
  <si>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</si>
  <si>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</si>
  <si>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</si>
  <si>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</si>
  <si>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</si>
  <si>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</si>
  <si>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</si>
  <si>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</si>
  <si>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</si>
  <si>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</si>
  <si>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</si>
  <si>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</si>
  <si>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</si>
  <si>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</si>
  <si>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</si>
  <si>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</si>
  <si>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</si>
  <si>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</si>
  <si>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</si>
  <si>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</si>
  <si>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</si>
  <si>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</si>
  <si>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</si>
  <si>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</si>
  <si>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</si>
  <si>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</si>
  <si>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</si>
  <si>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</si>
  <si>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</si>
  <si>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</si>
  <si>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</si>
  <si>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</si>
  <si>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</si>
  <si>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</si>
  <si>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</si>
  <si>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</si>
  <si>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</si>
  <si>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</si>
  <si>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</si>
  <si>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</si>
  <si>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</si>
  <si>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</si>
  <si>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</si>
  <si>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</si>
  <si>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</si>
  <si>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</si>
  <si>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</si>
  <si>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</si>
  <si>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</si>
  <si>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</si>
  <si>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</si>
  <si>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</si>
  <si>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</si>
  <si>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</si>
  <si>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</si>
  <si>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</si>
  <si>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</si>
  <si>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</si>
  <si>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</si>
  <si>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</si>
  <si>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</si>
  <si>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</si>
  <si>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</si>
  <si>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</si>
  <si>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</si>
  <si>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</si>
  <si>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</si>
  <si>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</si>
  <si>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</si>
  <si>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</si>
  <si>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</si>
  <si>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</si>
  <si>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</si>
  <si>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</si>
  <si>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</si>
  <si>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</si>
  <si>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</si>
  <si>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</si>
  <si>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</si>
  <si>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</si>
  <si>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</si>
  <si>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</si>
  <si>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</si>
  <si>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</si>
  <si>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</si>
  <si>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</si>
  <si>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</si>
  <si>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</si>
  <si>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</si>
  <si>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</si>
  <si>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</si>
  <si>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</si>
  <si>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</si>
  <si>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</si>
  <si>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</si>
  <si>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</si>
  <si>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</si>
  <si>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</si>
  <si>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</si>
  <si>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</si>
  <si>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</si>
  <si>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</si>
  <si>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</si>
  <si>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</si>
  <si>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</si>
  <si>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</si>
  <si>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</si>
  <si>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</si>
  <si>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</si>
  <si>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</si>
  <si>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</si>
  <si>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</si>
  <si>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</si>
  <si>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</si>
  <si>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</si>
  <si>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</si>
  <si>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</si>
  <si>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</si>
  <si>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</si>
  <si>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</si>
  <si>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</si>
  <si>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</si>
  <si>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</si>
  <si>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</si>
  <si>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</si>
  <si>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</si>
  <si>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</si>
  <si>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</si>
  <si>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</si>
  <si>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</si>
  <si>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</si>
  <si>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</si>
  <si>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</si>
  <si>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</si>
  <si>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</si>
  <si>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</si>
  <si>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</si>
  <si>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</si>
  <si>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</si>
  <si>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</si>
  <si>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</si>
  <si>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</si>
  <si>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</si>
  <si>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</si>
  <si>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</si>
  <si>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</si>
  <si>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</si>
  <si>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</si>
  <si>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</si>
  <si>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</si>
  <si>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</si>
  <si>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</si>
  <si>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</si>
  <si>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</si>
  <si>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</si>
  <si>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</si>
  <si>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</si>
  <si>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</si>
  <si>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</si>
  <si>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</si>
  <si>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</si>
  <si>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</si>
  <si>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</si>
  <si>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</si>
  <si>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</si>
  <si>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</si>
  <si>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</si>
  <si>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</si>
  <si>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</si>
  <si>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</si>
  <si>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</si>
  <si>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</si>
  <si>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</si>
  <si>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</si>
  <si>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</si>
  <si>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</si>
  <si>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</si>
  <si>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</si>
  <si>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</si>
  <si>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</si>
  <si>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</si>
  <si>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</si>
  <si>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</si>
  <si>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</si>
  <si>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</si>
  <si>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</si>
  <si>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</si>
  <si>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</si>
  <si>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</si>
  <si>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</si>
  <si>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</si>
  <si>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</si>
  <si>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</si>
  <si>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</si>
  <si>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</si>
  <si>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</si>
  <si>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</si>
  <si>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</si>
  <si>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</si>
  <si>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</si>
  <si>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</si>
  <si>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</si>
  <si>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</si>
  <si>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</si>
  <si>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</si>
  <si>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</si>
  <si>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</si>
  <si>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</si>
  <si>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</si>
  <si>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</si>
  <si>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</si>
  <si>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</si>
  <si>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</si>
  <si>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</si>
  <si>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</si>
  <si>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</si>
  <si>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</si>
  <si>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</si>
  <si>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</si>
  <si>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</si>
  <si>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</si>
  <si>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</si>
  <si>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</si>
  <si>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</si>
  <si>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</si>
  <si>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</si>
  <si>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</si>
  <si>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</si>
  <si>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</si>
  <si>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</si>
  <si>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</si>
  <si>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</si>
  <si>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</si>
  <si>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</si>
  <si>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</si>
  <si>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</si>
  <si>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</si>
  <si>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</si>
  <si>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</si>
  <si>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</si>
  <si>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</si>
  <si>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</si>
  <si>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</si>
  <si>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</si>
  <si>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</si>
  <si>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</si>
  <si>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</si>
  <si>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</si>
  <si>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</si>
  <si>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</si>
  <si>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</si>
  <si>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</si>
  <si>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</si>
  <si>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</si>
  <si>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</si>
  <si>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</si>
  <si>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</si>
  <si>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</si>
  <si>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</si>
  <si>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</si>
  <si>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</si>
  <si>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</si>
  <si>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</si>
  <si>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</si>
  <si>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</si>
  <si>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</si>
  <si>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</si>
  <si>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</si>
  <si>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</si>
  <si>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</si>
  <si>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</si>
  <si>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</si>
  <si>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</si>
  <si>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</si>
  <si>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</si>
  <si>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</si>
  <si>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</si>
  <si>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</si>
  <si>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</si>
  <si>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</si>
  <si>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</si>
  <si>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</si>
  <si>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</si>
  <si>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</si>
  <si>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</si>
  <si>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</si>
  <si>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</si>
  <si>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</si>
  <si>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</si>
  <si>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</si>
  <si>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</si>
  <si>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</si>
  <si>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</si>
  <si>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</si>
  <si>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</si>
  <si>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</si>
  <si>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</si>
  <si>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</si>
  <si>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</si>
  <si>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</si>
  <si>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</si>
  <si>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</si>
  <si>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</si>
  <si>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</si>
  <si>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</si>
  <si>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</si>
  <si>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</si>
  <si>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</si>
  <si>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</si>
  <si>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</si>
  <si>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</si>
  <si>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</si>
  <si>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</si>
  <si>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</si>
  <si>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</si>
  <si>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</si>
  <si>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</si>
  <si>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</si>
  <si>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</si>
  <si>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</si>
  <si>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</si>
  <si>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</si>
  <si>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</si>
  <si>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</si>
  <si>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</si>
  <si>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</si>
  <si>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</si>
  <si>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</si>
  <si>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</si>
  <si>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</si>
  <si>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</si>
  <si>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</si>
  <si>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</si>
  <si>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</si>
  <si>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</si>
  <si>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</si>
  <si>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</si>
  <si>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</si>
  <si>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</si>
  <si>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</si>
  <si>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</si>
  <si>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</si>
  <si>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</si>
  <si>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</si>
  <si>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</si>
  <si>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</si>
  <si>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</si>
  <si>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</si>
  <si>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</si>
  <si>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</si>
  <si>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</si>
  <si>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</si>
  <si>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</si>
  <si>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</si>
  <si>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</si>
  <si>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</si>
  <si>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</si>
  <si>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</si>
  <si>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</si>
  <si>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</si>
  <si>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</si>
  <si>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</si>
  <si>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</si>
  <si>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</si>
  <si>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</si>
  <si>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</si>
  <si>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</si>
  <si>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</si>
  <si>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</si>
  <si>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</si>
  <si>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</si>
  <si>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</si>
  <si>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</si>
  <si>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</si>
  <si>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</si>
  <si>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</si>
  <si>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</si>
  <si>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</si>
  <si>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</si>
  <si>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</si>
  <si>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</si>
  <si>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</si>
  <si>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</si>
  <si>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</si>
  <si>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</si>
  <si>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</si>
  <si>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</si>
  <si>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</si>
  <si>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</si>
  <si>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</si>
  <si>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</si>
  <si>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</si>
  <si>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</si>
  <si>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</si>
  <si>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</si>
  <si>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</si>
  <si>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</si>
  <si>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</si>
  <si>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</si>
  <si>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</si>
  <si>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</si>
  <si>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</si>
  <si>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</si>
  <si>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</si>
  <si>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</si>
  <si>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</si>
  <si>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</si>
  <si>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</si>
  <si>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</si>
  <si>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</si>
  <si>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</si>
  <si>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</si>
  <si>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</si>
  <si>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</si>
  <si>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</si>
  <si>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</si>
  <si>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</si>
  <si>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</si>
  <si>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</si>
  <si>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</si>
  <si>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</si>
  <si>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</si>
  <si>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</si>
  <si>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</si>
  <si>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</si>
  <si>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</si>
  <si>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</si>
  <si>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</si>
  <si>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</si>
  <si>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</si>
  <si>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</si>
  <si>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</si>
  <si>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</si>
  <si>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</si>
  <si>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</si>
  <si>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</si>
  <si>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</si>
  <si>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</si>
  <si>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</si>
  <si>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</si>
  <si>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</si>
  <si>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</si>
  <si>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</si>
  <si>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</si>
  <si>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</si>
  <si>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</si>
  <si>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</si>
  <si>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</si>
  <si>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</si>
  <si>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</si>
  <si>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</si>
  <si>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</si>
  <si>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</si>
  <si>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</si>
  <si>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</si>
  <si>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</si>
  <si>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</si>
  <si>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</si>
  <si>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</si>
  <si>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</si>
  <si>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</si>
  <si>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</si>
  <si>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</si>
  <si>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</si>
  <si>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</si>
  <si>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</si>
  <si>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</si>
  <si>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</si>
  <si>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</si>
  <si>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</si>
  <si>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</si>
  <si>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</si>
  <si>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</si>
  <si>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</si>
  <si>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</si>
  <si>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</si>
  <si>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</si>
  <si>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</si>
  <si>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</si>
  <si>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</si>
  <si>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</si>
  <si>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</si>
  <si>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</si>
  <si>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</si>
  <si>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</si>
  <si>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</si>
  <si>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</si>
  <si>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</si>
  <si>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</si>
  <si>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</si>
  <si>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</si>
  <si>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</si>
  <si>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</si>
  <si>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</si>
  <si>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</si>
  <si>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</si>
  <si>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</si>
  <si>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</si>
  <si>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</si>
  <si>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</si>
  <si>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</si>
  <si>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</si>
  <si>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</si>
  <si>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</si>
  <si>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</si>
  <si>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</si>
  <si>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</si>
  <si>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</si>
  <si>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</si>
  <si>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</si>
  <si>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</si>
  <si>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</si>
  <si>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</si>
  <si>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</si>
  <si>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</si>
  <si>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</si>
  <si>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</si>
  <si>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</si>
  <si>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</si>
  <si>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</si>
  <si>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</si>
  <si>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</si>
  <si>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</si>
  <si>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</si>
  <si>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</si>
  <si>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</si>
  <si>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</si>
  <si>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</si>
  <si>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</si>
  <si>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</si>
  <si>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</si>
  <si>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</si>
  <si>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</si>
  <si>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</si>
  <si>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</si>
  <si>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</si>
  <si>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</si>
  <si>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</si>
  <si>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</si>
  <si>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</si>
  <si>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</si>
  <si>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</si>
  <si>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</si>
  <si>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</si>
  <si>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</si>
  <si>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</si>
  <si>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</si>
  <si>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</si>
  <si>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</si>
  <si>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</si>
  <si>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</si>
  <si>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</si>
  <si>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</si>
  <si>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</si>
  <si>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</si>
  <si>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</si>
  <si>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</si>
  <si>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</si>
  <si>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</si>
  <si>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</si>
  <si>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</si>
  <si>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</si>
  <si>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</si>
  <si>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</si>
  <si>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</si>
  <si>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</si>
  <si>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</si>
  <si>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</si>
  <si>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</si>
  <si>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</si>
  <si>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</si>
  <si>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</si>
  <si>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</si>
  <si>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</si>
  <si>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</si>
  <si>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</si>
  <si>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</si>
  <si>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</si>
  <si>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</si>
  <si>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</si>
  <si>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</si>
  <si>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</si>
  <si>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</si>
  <si>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</si>
  <si>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</si>
  <si>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</si>
  <si>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</si>
  <si>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</si>
  <si>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</si>
  <si>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</si>
  <si>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</si>
  <si>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</si>
  <si>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</si>
  <si>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</si>
  <si>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</si>
  <si>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</si>
  <si>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</si>
  <si>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</si>
  <si>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</si>
  <si>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</si>
  <si>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</si>
  <si>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</si>
  <si>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</si>
  <si>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</si>
  <si>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</si>
  <si>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</si>
  <si>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</si>
  <si>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</si>
  <si>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</si>
  <si>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</si>
  <si>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</si>
  <si>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</si>
  <si>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</si>
  <si>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</si>
  <si>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</si>
  <si>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</si>
  <si>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</si>
  <si>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</si>
  <si>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</si>
  <si>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</si>
  <si>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</si>
  <si>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</si>
  <si>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</si>
  <si>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</si>
  <si>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</si>
  <si>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</si>
  <si>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</si>
  <si>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</si>
  <si>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</si>
  <si>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</si>
  <si>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</si>
  <si>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</si>
  <si>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</si>
  <si>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</si>
  <si>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</si>
  <si>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</si>
  <si>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</si>
  <si>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</si>
  <si>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</si>
  <si>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</si>
  <si>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</si>
  <si>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</si>
  <si>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</si>
  <si>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</si>
  <si>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</si>
  <si>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</si>
  <si>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</si>
  <si>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</si>
  <si>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</si>
  <si>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</si>
  <si>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</si>
  <si>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</si>
  <si>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</si>
  <si>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</si>
  <si>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</si>
  <si>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</si>
  <si>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</si>
  <si>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</si>
  <si>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</si>
  <si>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</si>
  <si>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</si>
  <si>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</si>
  <si>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</si>
  <si>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</si>
  <si>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</si>
  <si>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</si>
  <si>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</si>
  <si>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</si>
  <si>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</si>
  <si>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</si>
  <si>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</si>
  <si>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</si>
  <si>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</si>
  <si>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</si>
  <si>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</si>
  <si>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</si>
  <si>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</si>
  <si>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</si>
  <si>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</si>
  <si>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</si>
  <si>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</si>
  <si>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</si>
  <si>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</si>
  <si>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</si>
  <si>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</si>
  <si>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</si>
  <si>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</si>
  <si>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</si>
  <si>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</si>
  <si>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</si>
  <si>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</si>
  <si>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</si>
  <si>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</si>
  <si>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</si>
  <si>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</si>
  <si>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</si>
  <si>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</si>
  <si>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</si>
  <si>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</si>
  <si>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</si>
  <si>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</si>
  <si>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</si>
  <si>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</si>
  <si>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</si>
  <si>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</si>
  <si>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</si>
  <si>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</si>
  <si>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</si>
  <si>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</si>
  <si>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</si>
  <si>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</si>
  <si>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</si>
  <si>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</si>
  <si>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</si>
  <si>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</si>
  <si>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</si>
  <si>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</si>
  <si>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</si>
  <si>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</si>
  <si>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</si>
  <si>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</si>
  <si>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</si>
  <si>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</si>
  <si>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</si>
  <si>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</si>
  <si>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</si>
  <si>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</si>
  <si>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</si>
  <si>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</si>
  <si>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</si>
  <si>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</si>
  <si>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</si>
  <si>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</si>
  <si>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</si>
  <si>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</si>
  <si>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</si>
  <si>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</si>
  <si>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</si>
  <si>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</si>
  <si>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</si>
  <si>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</si>
  <si>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</si>
  <si>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</si>
  <si>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</si>
  <si>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</si>
  <si>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</si>
  <si>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</si>
  <si>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</si>
  <si>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</si>
  <si>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</si>
  <si>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</si>
  <si>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</si>
  <si>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</si>
  <si>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</si>
  <si>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</si>
  <si>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</si>
  <si>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</si>
  <si>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</si>
  <si>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</si>
  <si>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</si>
  <si>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</si>
  <si>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</si>
  <si>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</si>
  <si>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</si>
  <si>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</si>
  <si>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</si>
  <si>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</si>
  <si>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</si>
  <si>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</si>
  <si>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</si>
  <si>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</si>
  <si>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</si>
  <si>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</si>
  <si>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</si>
  <si>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</si>
  <si>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</si>
  <si>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</si>
  <si>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</si>
  <si>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</si>
  <si>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</si>
  <si>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</si>
  <si>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</si>
  <si>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</si>
  <si>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</si>
  <si>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</si>
  <si>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</si>
  <si>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</si>
  <si>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</si>
  <si>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</si>
  <si>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</si>
  <si>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</si>
  <si>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</si>
  <si>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</si>
  <si>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</si>
  <si>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</si>
  <si>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</si>
  <si>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</si>
  <si>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</si>
  <si>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</si>
  <si>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</si>
  <si>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</si>
  <si>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</si>
  <si>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</si>
  <si>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</si>
  <si>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</si>
  <si>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</si>
  <si>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</si>
  <si>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</si>
  <si>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</si>
  <si>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</si>
  <si>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</si>
  <si>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</si>
  <si>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</si>
  <si>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</si>
  <si>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</si>
  <si>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</si>
  <si>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</si>
  <si>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</si>
  <si>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</si>
  <si>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</si>
  <si>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</si>
  <si>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</si>
  <si>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</si>
  <si>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</si>
  <si>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</si>
  <si>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</si>
  <si>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</si>
  <si>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</si>
  <si>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</si>
  <si>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</si>
  <si>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</si>
  <si>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</si>
  <si>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</si>
  <si>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</si>
  <si>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</si>
  <si>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</si>
  <si>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</si>
  <si>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</si>
  <si>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</si>
  <si>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</si>
  <si>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</si>
  <si>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</si>
  <si>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</si>
  <si>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</si>
  <si>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</si>
  <si>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</si>
  <si>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</si>
  <si>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</si>
  <si>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</si>
  <si>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</si>
  <si>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</si>
  <si>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</si>
  <si>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</si>
  <si>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</si>
  <si>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</si>
  <si>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</si>
  <si>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</si>
  <si>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</si>
  <si>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</si>
  <si>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</si>
  <si>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</si>
  <si>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</si>
  <si>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</si>
  <si>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</si>
  <si>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</si>
  <si>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</si>
  <si>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</si>
  <si>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</si>
  <si>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</si>
  <si>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</si>
  <si>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</si>
  <si>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</si>
  <si>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</si>
  <si>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</si>
  <si>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</si>
  <si>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</si>
  <si>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</si>
  <si>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</si>
  <si>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</si>
  <si>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</si>
  <si>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</si>
  <si>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</si>
  <si>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</si>
  <si>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</si>
  <si>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</si>
  <si>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</si>
  <si>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</si>
  <si>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</si>
  <si>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</si>
  <si>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</si>
  <si>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</si>
  <si>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</si>
  <si>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</si>
  <si>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</si>
  <si>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</si>
  <si>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</si>
  <si>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</si>
  <si>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</si>
  <si>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</si>
  <si>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</si>
  <si>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</si>
  <si>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</si>
  <si>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</si>
  <si>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</si>
  <si>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</si>
  <si>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</si>
  <si>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</si>
  <si>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</si>
  <si>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</si>
  <si>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</si>
  <si>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</si>
  <si>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</si>
  <si>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</si>
  <si>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</si>
  <si>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</si>
  <si>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</si>
  <si>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</si>
  <si>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</si>
  <si>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</si>
  <si>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</si>
  <si>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</si>
  <si>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</si>
  <si>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</si>
  <si>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</si>
  <si>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</si>
  <si>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</si>
  <si>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</si>
  <si>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</si>
  <si>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</si>
  <si>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</si>
  <si>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</si>
  <si>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</si>
  <si>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</si>
  <si>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</si>
  <si>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</si>
  <si>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</si>
  <si>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</si>
  <si>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</si>
  <si>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</si>
  <si>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</si>
  <si>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</si>
  <si>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</si>
  <si>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</si>
  <si>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</si>
  <si>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</si>
  <si>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</si>
  <si>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</si>
  <si>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</si>
  <si>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</si>
  <si>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</si>
  <si>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</si>
  <si>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</si>
  <si>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</si>
  <si>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</si>
  <si>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</si>
  <si>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</si>
  <si>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</si>
  <si>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</si>
  <si>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</si>
  <si>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</si>
  <si>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</si>
  <si>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</si>
  <si>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</si>
  <si>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</si>
  <si>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</si>
  <si>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</si>
  <si>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</si>
  <si>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</si>
  <si>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</si>
  <si>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</si>
  <si>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</si>
  <si>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</si>
  <si>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</si>
  <si>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</si>
  <si>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</si>
  <si>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</si>
  <si>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</si>
  <si>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</si>
  <si>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</si>
  <si>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</si>
  <si>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</si>
  <si>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</si>
  <si>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</si>
  <si>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</si>
  <si>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</si>
  <si>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</si>
  <si>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</si>
  <si>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</si>
  <si>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</si>
  <si>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</si>
  <si>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</si>
  <si>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</si>
  <si>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</si>
  <si>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</si>
  <si>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</si>
  <si>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</si>
  <si>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</si>
  <si>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</si>
  <si>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</si>
  <si>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</si>
  <si>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</si>
  <si>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</si>
  <si>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</si>
  <si>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</si>
  <si>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</si>
  <si>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</si>
  <si>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</si>
  <si>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</si>
  <si>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</si>
  <si>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</si>
  <si>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</si>
  <si>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</si>
  <si>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</si>
  <si>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</si>
  <si>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</si>
  <si>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</si>
  <si>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</si>
  <si>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</si>
  <si>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</si>
  <si>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</si>
  <si>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</si>
  <si>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</si>
  <si>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</si>
  <si>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</si>
  <si>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</si>
  <si>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</si>
  <si>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</si>
  <si>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</si>
  <si>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</si>
  <si>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</si>
  <si>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</si>
  <si>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</si>
  <si>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</si>
  <si>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</si>
  <si>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</si>
  <si>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</si>
  <si>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</si>
  <si>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</si>
  <si>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</si>
  <si>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</si>
  <si>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</si>
  <si>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</si>
  <si>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</si>
  <si>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</si>
  <si>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</si>
  <si>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</si>
  <si>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</si>
  <si>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</si>
  <si>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</si>
  <si>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</si>
  <si>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</si>
  <si>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</si>
  <si>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</si>
  <si>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</si>
  <si>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</si>
  <si>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</si>
  <si>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</si>
  <si>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</si>
  <si>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</si>
  <si>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</si>
  <si>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</si>
  <si>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</si>
  <si>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</si>
  <si>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</si>
  <si>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</si>
  <si>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</si>
  <si>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</si>
  <si>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</si>
  <si>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</si>
  <si>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</si>
  <si>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</si>
  <si>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</si>
  <si>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</si>
  <si>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</si>
  <si>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</si>
  <si>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</si>
  <si>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</si>
  <si>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</si>
  <si>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</si>
  <si>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</si>
  <si>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</si>
  <si>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</si>
  <si>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</si>
  <si>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</si>
  <si>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</si>
  <si>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</si>
  <si>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</si>
  <si>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</si>
  <si>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</si>
  <si>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</si>
  <si>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</si>
  <si>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</si>
  <si>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</si>
  <si>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</si>
  <si>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</si>
  <si>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</si>
  <si>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</si>
  <si>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</si>
  <si>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</si>
  <si>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</si>
  <si>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</si>
  <si>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</si>
  <si>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</si>
  <si>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</si>
  <si>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</si>
  <si>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</si>
  <si>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</si>
  <si>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</si>
  <si>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</si>
  <si>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</si>
  <si>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</si>
  <si>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</si>
  <si>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</si>
  <si>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</si>
  <si>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</si>
  <si>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</si>
  <si>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</si>
  <si>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</si>
  <si>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</si>
  <si>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</si>
  <si>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</si>
  <si>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</si>
  <si>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</si>
  <si>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</si>
  <si>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</si>
  <si>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</si>
  <si>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</si>
  <si>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</si>
  <si>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</si>
  <si>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</si>
  <si>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</si>
  <si>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</si>
  <si>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</si>
  <si>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</si>
  <si>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</si>
  <si>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</si>
  <si>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</si>
  <si>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</si>
  <si>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</si>
  <si>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</si>
  <si>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</si>
  <si>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</si>
  <si>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</si>
  <si>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</si>
  <si>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</si>
  <si>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</si>
  <si>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</si>
  <si>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</si>
  <si>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</si>
  <si>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</si>
  <si>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</si>
  <si>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</si>
  <si>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</si>
  <si>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</si>
  <si>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</si>
  <si>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</si>
  <si>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</si>
  <si>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</si>
  <si>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</si>
  <si>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</si>
  <si>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</si>
  <si>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</si>
  <si>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</si>
  <si>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</si>
  <si>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</si>
  <si>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</si>
  <si>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</si>
  <si>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</si>
  <si>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</si>
  <si>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</si>
  <si>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</si>
  <si>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</si>
  <si>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</si>
  <si>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</si>
  <si>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</si>
  <si>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</si>
  <si>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</si>
  <si>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</si>
  <si>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</si>
  <si>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</si>
  <si>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</si>
  <si>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</si>
  <si>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</si>
  <si>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</si>
  <si>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</si>
  <si>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</si>
  <si>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</si>
  <si>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</si>
  <si>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</si>
  <si>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</si>
  <si>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</si>
  <si>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</si>
  <si>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</si>
  <si>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</si>
  <si>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</si>
  <si>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</si>
  <si>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</si>
  <si>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</si>
  <si>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</si>
  <si>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</si>
  <si>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</si>
  <si>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</si>
  <si>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</si>
  <si>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</si>
  <si>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</si>
  <si>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</si>
  <si>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</si>
  <si>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</si>
  <si>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</si>
  <si>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</si>
  <si>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</si>
  <si>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</si>
  <si>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</si>
  <si>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</si>
  <si>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</si>
  <si>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</si>
  <si>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</si>
  <si>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</si>
  <si>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</si>
  <si>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</si>
  <si>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</si>
  <si>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</si>
  <si>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</si>
  <si>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</si>
  <si>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</si>
  <si>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</si>
  <si>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</si>
  <si>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</si>
  <si>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</si>
  <si>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</si>
  <si>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</si>
  <si>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</si>
  <si>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</si>
  <si>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</si>
  <si>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</si>
  <si>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</si>
  <si>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</si>
  <si>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</si>
  <si>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</si>
  <si>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</si>
  <si>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</si>
  <si>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</si>
  <si>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</si>
  <si>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</si>
  <si>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</si>
  <si>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</si>
  <si>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</si>
  <si>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</si>
  <si>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</si>
  <si>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</si>
  <si>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</si>
  <si>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</si>
  <si>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</si>
  <si>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</si>
  <si>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</si>
  <si>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</si>
  <si>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</si>
  <si>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</si>
  <si>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</si>
  <si>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</si>
  <si>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</si>
  <si>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</si>
  <si>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</si>
  <si>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</si>
  <si>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</si>
  <si>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</si>
  <si>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</si>
  <si>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</si>
  <si>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</si>
  <si>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</si>
  <si>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</si>
  <si>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</si>
  <si>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</si>
  <si>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</si>
  <si>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</si>
  <si>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</si>
  <si>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</si>
  <si>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</si>
  <si>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</si>
  <si>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</si>
  <si>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</si>
  <si>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</si>
  <si>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</si>
  <si>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</si>
  <si>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</si>
  <si>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</si>
  <si>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</si>
  <si>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</si>
  <si>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</si>
  <si>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</si>
  <si>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</si>
  <si>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</si>
  <si>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</si>
  <si>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</si>
  <si>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</si>
  <si>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</si>
  <si>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</si>
  <si>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</si>
  <si>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</si>
  <si>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</si>
  <si>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</si>
  <si>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</si>
  <si>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</si>
  <si>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</si>
  <si>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</si>
  <si>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</si>
  <si>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</si>
  <si>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</si>
  <si>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</si>
  <si>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</si>
  <si>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</si>
  <si>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</si>
  <si>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</si>
  <si>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</si>
  <si>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</si>
  <si>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</si>
  <si>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</si>
  <si>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</si>
  <si>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</si>
  <si>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</si>
  <si>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</si>
  <si>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</si>
  <si>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</si>
  <si>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</si>
  <si>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</si>
  <si>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</si>
  <si>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</si>
  <si>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</si>
  <si>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</si>
  <si>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</si>
  <si>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</si>
  <si>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</si>
  <si>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</si>
  <si>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</si>
  <si>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</si>
  <si>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</si>
  <si>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</si>
  <si>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</si>
  <si>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</si>
  <si>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</si>
  <si>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</si>
  <si>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</si>
  <si>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</si>
  <si>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</si>
  <si>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</si>
  <si>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</si>
  <si>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</si>
  <si>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</si>
  <si>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</si>
  <si>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</si>
  <si>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</si>
  <si>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</si>
  <si>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</si>
  <si>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</si>
  <si>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</si>
  <si>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</si>
  <si>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</si>
  <si>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</si>
  <si>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</si>
  <si>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</si>
  <si>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</si>
  <si>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</si>
  <si>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</si>
  <si>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</si>
  <si>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</si>
  <si>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</si>
  <si>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</si>
  <si>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</si>
  <si>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</si>
  <si>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</si>
  <si>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</si>
  <si>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</si>
  <si>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</si>
  <si>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</si>
  <si>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</si>
  <si>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</si>
  <si>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</si>
  <si>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</si>
  <si>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</si>
  <si>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</si>
  <si>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</si>
  <si>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</si>
  <si>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</si>
  <si>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</si>
  <si>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</si>
  <si>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</si>
  <si>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</si>
  <si>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</si>
  <si>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</si>
  <si>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</si>
  <si>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</si>
  <si>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</si>
  <si>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</si>
  <si>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</si>
  <si>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</si>
  <si>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</si>
  <si>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</si>
  <si>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</si>
  <si>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</si>
  <si>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</si>
  <si>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</si>
  <si>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</si>
  <si>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</si>
  <si>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</si>
  <si>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</si>
  <si>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</si>
  <si>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</si>
  <si>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</si>
  <si>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</si>
  <si>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</si>
  <si>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</si>
  <si>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</si>
  <si>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</si>
  <si>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</si>
  <si>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</si>
  <si>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</si>
  <si>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</si>
  <si>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</si>
  <si>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</si>
  <si>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</si>
  <si>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</si>
  <si>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</si>
  <si>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</si>
  <si>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</si>
  <si>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</si>
  <si>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</si>
  <si>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</si>
  <si>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</si>
  <si>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</si>
  <si>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</si>
  <si>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</si>
  <si>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</si>
  <si>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</si>
  <si>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</si>
  <si>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</si>
  <si>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</si>
  <si>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</si>
  <si>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</si>
  <si>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</si>
  <si>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</si>
  <si>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</si>
  <si>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</si>
  <si>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</si>
  <si>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</si>
  <si>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</si>
  <si>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</si>
  <si>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</si>
  <si>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</si>
  <si>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</si>
  <si>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</si>
  <si>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</si>
  <si>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</si>
  <si>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</si>
  <si>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</si>
  <si>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</si>
  <si>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</si>
  <si>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</si>
  <si>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</si>
  <si>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</si>
  <si>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</si>
  <si>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</si>
  <si>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</si>
  <si>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</si>
  <si>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</si>
  <si>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</si>
  <si>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</si>
  <si>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</si>
  <si>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</si>
  <si>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</si>
  <si>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</si>
  <si>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</si>
  <si>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</si>
  <si>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</si>
  <si>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</si>
  <si>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</si>
  <si>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</si>
  <si>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</si>
  <si>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</si>
  <si>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</si>
  <si>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</si>
  <si>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</si>
  <si>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</si>
  <si>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</si>
  <si>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</si>
  <si>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</si>
  <si>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</si>
  <si>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</si>
  <si>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</si>
  <si>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</si>
  <si>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</si>
  <si>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</si>
  <si>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</si>
  <si>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</si>
  <si>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</si>
  <si>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</si>
  <si>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</si>
  <si>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</si>
  <si>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</si>
  <si>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</si>
  <si>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</si>
  <si>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</si>
  <si>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</si>
  <si>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</si>
  <si>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</si>
  <si>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</si>
  <si>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</si>
  <si>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</si>
  <si>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</si>
  <si>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</si>
  <si>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</si>
  <si>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</si>
  <si>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</si>
  <si>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</si>
  <si>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</si>
  <si>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</si>
  <si>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</si>
  <si>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</si>
  <si>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</si>
  <si>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</si>
  <si>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</si>
  <si>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</si>
  <si>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</si>
  <si>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</si>
  <si>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</si>
  <si>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</si>
  <si>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</si>
  <si>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</si>
  <si>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</si>
  <si>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</si>
  <si>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</si>
  <si>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</si>
  <si>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</si>
  <si>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</si>
  <si>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</si>
  <si>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</si>
  <si>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</si>
  <si>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</si>
  <si>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</si>
  <si>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</si>
  <si>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</si>
  <si>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</si>
  <si>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</si>
  <si>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</si>
  <si>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</si>
  <si>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</si>
  <si>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</si>
  <si>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</si>
  <si>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</si>
  <si>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</si>
  <si>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</si>
  <si>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</si>
  <si>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</si>
  <si>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</si>
  <si>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</si>
  <si>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</si>
  <si>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</si>
  <si>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</si>
  <si>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</si>
  <si>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</si>
  <si>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</si>
  <si>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</si>
  <si>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</si>
  <si>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</si>
  <si>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</si>
  <si>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</si>
  <si>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</si>
  <si>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</si>
  <si>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</si>
  <si>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</si>
  <si>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</si>
  <si>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</si>
  <si>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</si>
  <si>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</si>
  <si>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</si>
  <si>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</si>
  <si>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</si>
  <si>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</si>
  <si>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</si>
  <si>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</si>
  <si>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</si>
  <si>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</si>
  <si>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</si>
  <si>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</si>
  <si>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</si>
  <si>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</si>
  <si>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</si>
  <si>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</si>
  <si>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</si>
  <si>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</si>
  <si>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</si>
  <si>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</si>
  <si>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</si>
  <si>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</si>
  <si>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</si>
  <si>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</si>
  <si>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</si>
  <si>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</si>
  <si>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</si>
  <si>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</si>
  <si>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</si>
  <si>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</si>
  <si>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</si>
  <si>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</si>
  <si>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</si>
  <si>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</si>
  <si>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</si>
  <si>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</si>
  <si>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</si>
  <si>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</si>
  <si>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</si>
  <si>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</si>
  <si>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</si>
  <si>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</si>
  <si>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</si>
  <si>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</si>
  <si>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</si>
  <si>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</si>
  <si>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</si>
  <si>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</si>
  <si>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</si>
  <si>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</si>
  <si>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</si>
  <si>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</si>
  <si>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</si>
  <si>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</si>
  <si>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</si>
  <si>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</si>
  <si>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</si>
  <si>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</si>
  <si>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</si>
  <si>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</si>
  <si>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</si>
  <si>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</si>
  <si>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</si>
  <si>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</si>
  <si>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</si>
  <si>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</si>
  <si>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</si>
  <si>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</si>
  <si>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</si>
  <si>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</si>
  <si>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</si>
  <si>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</si>
  <si>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</si>
  <si>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</si>
  <si>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</si>
  <si>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</si>
  <si>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</si>
  <si>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</si>
  <si>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</si>
  <si>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</si>
  <si>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</si>
  <si>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</si>
  <si>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</si>
  <si>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</si>
  <si>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</si>
  <si>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</si>
  <si>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</si>
  <si>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</si>
  <si>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</si>
  <si>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</si>
  <si>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</si>
  <si>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</si>
  <si>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</si>
  <si>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</si>
  <si>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</si>
  <si>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</si>
  <si>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</si>
  <si>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</si>
  <si>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</si>
  <si>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</si>
  <si>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</si>
  <si>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</si>
  <si>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</si>
  <si>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</si>
  <si>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</si>
  <si>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</si>
  <si>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</si>
  <si>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</si>
  <si>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</si>
  <si>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</si>
  <si>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</si>
  <si>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</si>
  <si>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</si>
  <si>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</si>
  <si>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</si>
  <si>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</si>
  <si>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</si>
  <si>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</si>
  <si>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</si>
  <si>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</si>
  <si>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</si>
  <si>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</si>
  <si>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</si>
  <si>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</si>
  <si>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</si>
  <si>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</si>
  <si>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</si>
  <si>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</si>
  <si>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</si>
  <si>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</si>
  <si>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</si>
  <si>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</si>
  <si>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</si>
  <si>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</si>
  <si>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</si>
  <si>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</si>
  <si>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</si>
  <si>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</si>
  <si>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</si>
  <si>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</si>
  <si>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</si>
  <si>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</si>
  <si>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</si>
  <si>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</si>
  <si>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</si>
  <si>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</si>
  <si>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</si>
  <si>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</si>
  <si>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</si>
  <si>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</si>
  <si>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</si>
  <si>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</si>
  <si>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</si>
  <si>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</si>
  <si>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</si>
  <si>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</si>
  <si>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</si>
  <si>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</si>
  <si>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</si>
  <si>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</si>
  <si>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</si>
  <si>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</si>
  <si>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</si>
  <si>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</si>
  <si>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</si>
  <si>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</si>
  <si>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</si>
  <si>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</si>
  <si>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</si>
  <si>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</si>
  <si>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</si>
  <si>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</si>
  <si>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</si>
  <si>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</si>
  <si>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</si>
  <si>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</si>
  <si>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</si>
  <si>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</si>
  <si>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</si>
  <si>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</si>
  <si>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</si>
  <si>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</si>
  <si>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</si>
  <si>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</si>
  <si>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</si>
  <si>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</si>
  <si>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</si>
  <si>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</si>
  <si>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</si>
  <si>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</si>
  <si>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</si>
  <si>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</si>
  <si>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</si>
  <si>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</si>
  <si>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</si>
  <si>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</si>
  <si>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</si>
  <si>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</si>
  <si>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</si>
  <si>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</si>
  <si>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</si>
  <si>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</si>
  <si>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</si>
  <si>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</si>
  <si>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</si>
  <si>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</si>
  <si>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</si>
  <si>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</si>
  <si>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</si>
  <si>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</si>
  <si>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</si>
  <si>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</si>
  <si>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</si>
  <si>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</si>
  <si>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</si>
  <si>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</si>
  <si>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</si>
  <si>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</si>
  <si>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</si>
  <si>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</si>
  <si>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</si>
  <si>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</si>
  <si>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</si>
  <si>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</si>
  <si>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</si>
  <si>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</si>
  <si>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</si>
  <si>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</si>
  <si>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</si>
  <si>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</si>
  <si>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</si>
  <si>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</si>
  <si>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</si>
  <si>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</si>
  <si>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</si>
  <si>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</si>
  <si>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</si>
  <si>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</si>
  <si>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</si>
  <si>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</si>
  <si>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</si>
  <si>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</si>
  <si>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</si>
  <si>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</si>
  <si>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</si>
  <si>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</si>
  <si>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</si>
  <si>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</si>
  <si>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</si>
  <si>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</si>
  <si>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</si>
  <si>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</si>
  <si>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</si>
  <si>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</si>
  <si>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</si>
  <si>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</si>
  <si>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</si>
  <si>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</si>
  <si>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</si>
  <si>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</si>
  <si>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</si>
  <si>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</si>
  <si>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</si>
  <si>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</si>
  <si>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</si>
  <si>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</si>
  <si>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</si>
  <si>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</si>
  <si>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</si>
  <si>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</si>
  <si>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</si>
  <si>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</si>
  <si>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</si>
  <si>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</si>
  <si>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</si>
  <si>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</si>
  <si>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</si>
  <si>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</si>
  <si>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</si>
  <si>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</si>
  <si>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</si>
  <si>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</si>
  <si>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</si>
  <si>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</si>
  <si>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</si>
  <si>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</si>
  <si>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</si>
  <si>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</si>
  <si>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</si>
  <si>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</si>
  <si>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</si>
  <si>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</si>
  <si>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</si>
  <si>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</si>
  <si>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</si>
  <si>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</si>
  <si>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</si>
  <si>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</si>
  <si>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</si>
  <si>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</si>
  <si>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</si>
  <si>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</si>
  <si>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</si>
  <si>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</si>
  <si>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</si>
  <si>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</si>
  <si>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</si>
  <si>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</si>
  <si>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</si>
  <si>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</si>
  <si>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</si>
  <si>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</si>
  <si>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</si>
  <si>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</si>
  <si>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</si>
  <si>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</si>
  <si>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</si>
  <si>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</si>
  <si>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</si>
  <si>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</si>
  <si>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</si>
  <si>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</si>
  <si>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</si>
  <si>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</si>
  <si>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</si>
  <si>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</si>
  <si>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</si>
  <si>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</si>
  <si>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</si>
  <si>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</si>
  <si>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</si>
  <si>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</si>
  <si>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</si>
  <si>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</si>
  <si>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</si>
  <si>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</si>
  <si>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</si>
  <si>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</si>
  <si>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</si>
  <si>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</si>
  <si>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</si>
  <si>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</si>
  <si>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</si>
  <si>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</si>
  <si>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</si>
  <si>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</si>
  <si>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</si>
  <si>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</si>
  <si>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</si>
  <si>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</si>
  <si>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</si>
  <si>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</si>
  <si>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</si>
  <si>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</si>
  <si>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</si>
  <si>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</si>
  <si>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</si>
  <si>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</si>
  <si>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</si>
  <si>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</si>
  <si>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</si>
  <si>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</si>
  <si>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</si>
  <si>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</si>
  <si>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</si>
  <si>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</si>
  <si>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</si>
  <si>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</si>
  <si>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</si>
  <si>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</si>
  <si>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</si>
  <si>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</si>
  <si>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</si>
  <si>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</si>
  <si>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</si>
  <si>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</si>
  <si>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</si>
  <si>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</si>
  <si>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</si>
  <si>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</si>
  <si>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</si>
  <si>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</si>
  <si>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</si>
  <si>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</si>
  <si>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</si>
  <si>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</si>
  <si>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</si>
  <si>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</si>
  <si>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</si>
  <si>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</si>
  <si>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</si>
  <si>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</si>
  <si>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</si>
  <si>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</si>
  <si>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</si>
  <si>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</si>
  <si>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</si>
  <si>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</si>
  <si>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</si>
  <si>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</si>
  <si>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</si>
  <si>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</si>
  <si>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</si>
  <si>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</si>
  <si>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</si>
  <si>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</si>
  <si>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</si>
  <si>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</si>
  <si>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</si>
  <si>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</si>
  <si>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</si>
  <si>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</si>
  <si>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</si>
  <si>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</si>
  <si>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</si>
  <si>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</si>
  <si>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</si>
  <si>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</si>
  <si>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</si>
  <si>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</si>
  <si>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</si>
  <si>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</si>
  <si>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</si>
  <si>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</si>
  <si>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</si>
  <si>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</si>
  <si>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</si>
  <si>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</si>
  <si>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</si>
  <si>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</si>
  <si>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</si>
  <si>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</si>
  <si>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</si>
  <si>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</si>
  <si>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</si>
  <si>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</si>
  <si>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</si>
  <si>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</si>
  <si>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</si>
  <si>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</si>
  <si>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</si>
  <si>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</si>
  <si>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</si>
  <si>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</si>
  <si>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</si>
  <si>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</si>
  <si>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</si>
  <si>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</si>
  <si>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</si>
  <si>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</si>
  <si>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</si>
  <si>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</si>
  <si>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</si>
  <si>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</si>
  <si>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</si>
  <si>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</si>
  <si>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</si>
  <si>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</si>
  <si>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</si>
  <si>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</si>
  <si>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</si>
  <si>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</si>
  <si>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</si>
  <si>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</si>
  <si>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</si>
  <si>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</si>
  <si>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</si>
  <si>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</si>
  <si>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</si>
  <si>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</si>
  <si>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</si>
  <si>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</si>
  <si>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</si>
  <si>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</si>
  <si>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</si>
  <si>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</si>
  <si>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</si>
  <si>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</si>
  <si>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</si>
  <si>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</si>
  <si>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</si>
  <si>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</si>
  <si>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</si>
  <si>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</si>
  <si>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</si>
  <si>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</si>
  <si>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</si>
  <si>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</si>
  <si>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</si>
  <si>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</si>
  <si>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</si>
  <si>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</si>
  <si>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</si>
  <si>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</si>
  <si>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</si>
  <si>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</si>
  <si>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</si>
  <si>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</si>
  <si>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</si>
  <si>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</si>
  <si>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</si>
  <si>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</si>
  <si>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</si>
  <si>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</si>
  <si>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</si>
  <si>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</si>
  <si>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</si>
  <si>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</si>
  <si>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</si>
  <si>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</si>
  <si>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</si>
  <si>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</si>
  <si>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</si>
  <si>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</si>
  <si>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</si>
  <si>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</si>
  <si>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</si>
  <si>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</si>
  <si>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</si>
  <si>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</si>
  <si>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</si>
  <si>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</si>
  <si>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</si>
  <si>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</si>
  <si>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</si>
  <si>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</si>
  <si>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</si>
  <si>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</si>
  <si>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</si>
  <si>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</si>
  <si>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</si>
  <si>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</si>
  <si>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</si>
  <si>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</si>
  <si>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</si>
  <si>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</si>
  <si>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</si>
  <si>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</si>
  <si>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</si>
  <si>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</si>
  <si>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</si>
  <si>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</si>
  <si>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</si>
  <si>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</si>
  <si>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</si>
  <si>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</si>
  <si>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</si>
  <si>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</si>
  <si>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</si>
  <si>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</si>
  <si>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</si>
  <si>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</si>
  <si>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</si>
  <si>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</si>
  <si>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</si>
  <si>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</si>
  <si>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</si>
  <si>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</si>
  <si>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</si>
  <si>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</si>
  <si>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</si>
  <si>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</si>
  <si>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</si>
  <si>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</si>
  <si>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</si>
  <si>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</si>
  <si>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</si>
  <si>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</si>
  <si>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</si>
  <si>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</si>
  <si>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</si>
  <si>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</si>
  <si>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</si>
  <si>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</si>
  <si>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</si>
  <si>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</si>
  <si>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</si>
  <si>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</si>
  <si>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</si>
  <si>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</si>
  <si>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</si>
  <si>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</si>
  <si>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</si>
  <si>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</si>
  <si>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</si>
  <si>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</si>
  <si>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</si>
  <si>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</si>
  <si>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</si>
  <si>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</si>
  <si>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</si>
  <si>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</si>
  <si>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</si>
  <si>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</si>
  <si>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</si>
  <si>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</si>
  <si>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</si>
  <si>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</si>
  <si>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</si>
  <si>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</si>
  <si>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</si>
  <si>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</si>
  <si>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</si>
  <si>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</si>
  <si>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</si>
  <si>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</si>
  <si>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</si>
  <si>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</si>
  <si>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</si>
  <si>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</si>
  <si>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</si>
  <si>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</si>
  <si>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</si>
  <si>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</si>
  <si>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</si>
  <si>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</si>
  <si>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</si>
  <si>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</si>
  <si>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</si>
  <si>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</si>
  <si>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</si>
  <si>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</si>
  <si>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</si>
  <si>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</si>
  <si>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</si>
  <si>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</si>
  <si>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</si>
  <si>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</si>
  <si>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</si>
  <si>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</si>
  <si>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</si>
  <si>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</si>
  <si>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</si>
  <si>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</si>
  <si>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</si>
  <si>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</si>
  <si>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</si>
  <si>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</si>
  <si>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</si>
  <si>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</si>
  <si>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</si>
  <si>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</si>
  <si>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</si>
  <si>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</si>
  <si>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</si>
  <si>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</si>
  <si>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</si>
  <si>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</si>
  <si>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</si>
  <si>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</si>
  <si>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</si>
  <si>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</si>
  <si>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</si>
  <si>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</si>
  <si>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</si>
  <si>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</si>
  <si>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</si>
  <si>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</si>
  <si>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</si>
  <si>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</si>
  <si>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</si>
  <si>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</si>
  <si>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</si>
  <si>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</si>
  <si>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</si>
  <si>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</si>
  <si>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</si>
  <si>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</si>
  <si>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</si>
  <si>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</si>
  <si>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</si>
  <si>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</si>
  <si>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</si>
  <si>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</si>
  <si>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</si>
  <si>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</si>
  <si>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</si>
  <si>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</si>
  <si>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</si>
  <si>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</si>
  <si>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</si>
  <si>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</si>
  <si>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</si>
  <si>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</si>
  <si>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</si>
  <si>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</si>
  <si>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</si>
  <si>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</si>
  <si>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</si>
  <si>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</si>
  <si>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</si>
  <si>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</si>
  <si>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</si>
  <si>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</si>
  <si>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</si>
  <si>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</si>
  <si>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</si>
  <si>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</si>
  <si>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</si>
  <si>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</si>
  <si>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</si>
  <si>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</si>
  <si>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</si>
  <si>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</si>
  <si>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</si>
  <si>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</si>
  <si>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</si>
  <si>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</si>
  <si>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</si>
  <si>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</si>
  <si>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</si>
  <si>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</si>
  <si>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</si>
  <si>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</si>
  <si>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</si>
  <si>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</si>
  <si>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</si>
  <si>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</si>
  <si>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</si>
  <si>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</si>
  <si>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</si>
  <si>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</si>
  <si>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</si>
  <si>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</si>
  <si>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</si>
  <si>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</si>
  <si>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</si>
  <si>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</si>
  <si>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</si>
  <si>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</si>
  <si>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</si>
  <si>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</si>
  <si>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</si>
  <si>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</si>
  <si>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</si>
  <si>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</si>
  <si>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</si>
  <si>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</si>
  <si>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</si>
  <si>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</si>
  <si>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</si>
  <si>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</si>
  <si>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</si>
  <si>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</si>
  <si>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</si>
  <si>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</si>
  <si>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</si>
  <si>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</si>
  <si>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</si>
  <si>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</si>
  <si>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</si>
  <si>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</si>
  <si>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</si>
  <si>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</si>
  <si>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</si>
  <si>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</si>
  <si>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</si>
  <si>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</si>
  <si>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</si>
  <si>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</si>
  <si>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</si>
  <si>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</si>
  <si>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</si>
  <si>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</si>
  <si>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</si>
  <si>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</si>
  <si>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</si>
  <si>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</si>
  <si>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</si>
  <si>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</si>
  <si>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</si>
  <si>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</si>
  <si>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</si>
  <si>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</si>
  <si>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</si>
  <si>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</si>
  <si>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</si>
  <si>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</si>
  <si>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</si>
  <si>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</si>
  <si>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</si>
  <si>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</si>
  <si>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</si>
  <si>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</si>
  <si>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</si>
  <si>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</si>
  <si>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</si>
  <si>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</si>
  <si>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</si>
  <si>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</si>
  <si>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</si>
  <si>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</si>
  <si>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</si>
  <si>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</si>
  <si>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</si>
  <si>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</si>
  <si>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</si>
  <si>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</si>
  <si>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</si>
  <si>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</si>
  <si>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</si>
  <si>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</si>
  <si>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</si>
  <si>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</si>
  <si>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</si>
  <si>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</si>
  <si>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</si>
  <si>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</si>
  <si>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</si>
  <si>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</si>
  <si>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</si>
  <si>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</si>
  <si>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</si>
  <si>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</si>
  <si>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</si>
  <si>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</si>
  <si>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</si>
  <si>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</si>
  <si>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</si>
  <si>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</si>
  <si>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</si>
  <si>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</si>
  <si>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</si>
  <si>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</si>
  <si>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</si>
  <si>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</si>
  <si>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</si>
  <si>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</si>
  <si>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</si>
  <si>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</si>
  <si>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</si>
  <si>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</si>
  <si>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</si>
  <si>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</si>
  <si>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</si>
  <si>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</si>
  <si>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</si>
  <si>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</si>
  <si>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</si>
  <si>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</si>
  <si>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</si>
  <si>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</si>
  <si>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</si>
  <si>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</si>
  <si>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</si>
  <si>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</si>
  <si>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</si>
  <si>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</si>
  <si>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</si>
  <si>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</si>
  <si>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</si>
  <si>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</si>
  <si>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</si>
  <si>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</si>
  <si>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</si>
  <si>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</si>
  <si>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</si>
  <si>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</si>
  <si>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</si>
  <si>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</si>
  <si>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</si>
  <si>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</si>
  <si>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</si>
  <si>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</si>
  <si>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</si>
  <si>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</si>
  <si>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</si>
  <si>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</si>
  <si>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</si>
  <si>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</si>
  <si>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</si>
  <si>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</si>
  <si>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</si>
  <si>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</si>
  <si>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</si>
  <si>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</si>
  <si>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</si>
  <si>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</si>
  <si>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</si>
  <si>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</si>
  <si>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</si>
  <si>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</si>
  <si>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</si>
  <si>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</si>
  <si>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</si>
  <si>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</si>
  <si>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</si>
  <si>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</si>
  <si>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</si>
  <si>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</si>
  <si>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</si>
  <si>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</si>
  <si>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</si>
  <si>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</si>
  <si>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</si>
  <si>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</si>
  <si>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</si>
  <si>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</si>
  <si>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</si>
  <si>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</si>
  <si>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</si>
  <si>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</si>
  <si>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</si>
  <si>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</si>
  <si>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</si>
  <si>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</si>
  <si>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</si>
  <si>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</si>
  <si>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</si>
  <si>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</si>
  <si>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</si>
  <si>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</si>
  <si>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</si>
  <si>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</si>
  <si>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</si>
  <si>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</si>
  <si>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</si>
  <si>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</si>
  <si>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</si>
  <si>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</si>
  <si>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</si>
  <si>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</si>
  <si>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</si>
  <si>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</si>
  <si>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</si>
  <si>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</si>
  <si>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</si>
  <si>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</si>
  <si>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</si>
  <si>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</si>
  <si>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</si>
  <si>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</si>
  <si>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</si>
  <si>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</si>
  <si>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</si>
  <si>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</si>
  <si>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</si>
  <si>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</si>
  <si>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</si>
  <si>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</si>
  <si>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</si>
  <si>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</si>
  <si>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</si>
  <si>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</si>
  <si>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</si>
  <si>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</si>
  <si>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</si>
  <si>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</si>
  <si>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</si>
  <si>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</si>
  <si>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</si>
  <si>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</si>
  <si>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</si>
  <si>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</si>
  <si>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</si>
  <si>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</si>
  <si>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</si>
  <si>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</si>
  <si>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</si>
  <si>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</si>
  <si>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</si>
  <si>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</si>
  <si>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</si>
  <si>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</si>
  <si>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</si>
  <si>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</si>
  <si>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</si>
  <si>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</si>
  <si>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</si>
  <si>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</si>
  <si>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</si>
  <si>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</si>
  <si>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</si>
  <si>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</si>
  <si>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</si>
  <si>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</si>
  <si>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</si>
  <si>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</si>
  <si>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</si>
  <si>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</si>
  <si>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</si>
  <si>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</si>
  <si>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</si>
  <si>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</si>
  <si>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</si>
  <si>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</si>
  <si>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</si>
  <si>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</si>
  <si>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</si>
  <si>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</si>
  <si>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</si>
  <si>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</si>
  <si>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</si>
  <si>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</si>
  <si>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</si>
  <si>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</si>
  <si>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</si>
  <si>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</si>
  <si>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</si>
  <si>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</si>
  <si>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</si>
  <si>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</si>
  <si>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</si>
  <si>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</si>
  <si>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</si>
  <si>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</si>
  <si>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</si>
  <si>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</si>
  <si>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</si>
  <si>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</si>
  <si>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</si>
  <si>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</si>
  <si>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</si>
  <si>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</si>
  <si>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</si>
  <si>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</si>
  <si>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</si>
  <si>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</si>
  <si>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</si>
  <si>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</si>
  <si>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</si>
  <si>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</si>
  <si>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</si>
  <si>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</si>
  <si>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</si>
  <si>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</si>
  <si>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</si>
  <si>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</si>
  <si>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</si>
  <si>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</si>
  <si>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</si>
  <si>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</si>
  <si>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</si>
  <si>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</si>
  <si>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</si>
  <si>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</si>
  <si>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</si>
  <si>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</si>
  <si>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</si>
  <si>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</si>
  <si>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</si>
  <si>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</si>
  <si>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</si>
  <si>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</si>
  <si>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</si>
  <si>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</si>
  <si>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</si>
  <si>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</si>
  <si>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</si>
  <si>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</si>
  <si>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</si>
  <si>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</si>
  <si>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</si>
  <si>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</si>
  <si>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</si>
  <si>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</si>
  <si>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</si>
  <si>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</si>
  <si>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</si>
  <si>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</si>
  <si>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</si>
  <si>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</si>
  <si>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</si>
  <si>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</si>
  <si>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</si>
  <si>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</si>
  <si>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</si>
  <si>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</si>
  <si>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</si>
  <si>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</si>
  <si>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</si>
  <si>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</si>
  <si>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</si>
  <si>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</si>
  <si>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</si>
  <si>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</si>
  <si>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</si>
  <si>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</si>
  <si>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</si>
  <si>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</si>
  <si>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</si>
  <si>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</si>
  <si>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</si>
  <si>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</si>
  <si>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</si>
  <si>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</si>
  <si>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</si>
  <si>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</si>
  <si>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</si>
  <si>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</si>
  <si>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</si>
  <si>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</si>
  <si>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</si>
  <si>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</si>
  <si>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</si>
  <si>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</si>
  <si>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</si>
  <si>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</si>
  <si>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</si>
  <si>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</si>
  <si>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</si>
  <si>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</si>
  <si>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</si>
  <si>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</si>
  <si>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</si>
  <si>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</si>
  <si>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</si>
  <si>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</si>
  <si>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</si>
  <si>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</si>
  <si>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</si>
  <si>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</si>
  <si>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</si>
  <si>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</si>
  <si>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</si>
  <si>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</si>
  <si>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</si>
  <si>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</si>
  <si>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</si>
  <si>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</si>
  <si>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</si>
  <si>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</si>
  <si>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</si>
  <si>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</si>
  <si>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</si>
  <si>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</si>
  <si>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</si>
  <si>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</si>
  <si>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</si>
  <si>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</si>
  <si>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</si>
  <si>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</si>
  <si>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</si>
  <si>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</si>
  <si>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</si>
  <si>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</si>
  <si>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</si>
  <si>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</si>
  <si>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</si>
  <si>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</si>
  <si>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</si>
  <si>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</si>
  <si>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</si>
  <si>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</si>
  <si>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</si>
  <si>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</si>
  <si>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</si>
  <si>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</si>
  <si>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</si>
  <si>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</si>
  <si>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</si>
  <si>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</si>
  <si>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</si>
  <si>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</si>
  <si>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</si>
  <si>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</si>
  <si>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</si>
  <si>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</si>
  <si>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</si>
  <si>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</si>
  <si>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</si>
  <si>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</si>
  <si>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</si>
  <si>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</si>
  <si>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</si>
  <si>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</si>
  <si>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</si>
  <si>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</si>
  <si>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</si>
  <si>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</si>
  <si>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</si>
  <si>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</si>
  <si>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</si>
  <si>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</si>
  <si>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</si>
  <si>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</si>
  <si>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</si>
  <si>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</si>
  <si>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</si>
  <si>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</si>
  <si>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</si>
  <si>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</si>
  <si>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</si>
  <si>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</si>
  <si>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</si>
  <si>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</si>
  <si>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</si>
  <si>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</si>
  <si>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</si>
  <si>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</si>
  <si>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</si>
  <si>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</si>
  <si>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</si>
  <si>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</si>
  <si>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</si>
  <si>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</si>
  <si>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</si>
  <si>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</si>
  <si>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</si>
  <si>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</si>
  <si>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</si>
  <si>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</si>
  <si>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</si>
  <si>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</si>
  <si>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</si>
  <si>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</si>
  <si>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</si>
  <si>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</si>
  <si>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</si>
  <si>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</si>
  <si>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</si>
  <si>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</si>
  <si>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</si>
  <si>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</si>
  <si>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</si>
  <si>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</si>
  <si>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</si>
  <si>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</si>
  <si>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</si>
  <si>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</si>
  <si>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</si>
  <si>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</si>
  <si>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</si>
  <si>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</si>
  <si>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</si>
  <si>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</si>
  <si>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</si>
  <si>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</si>
  <si>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</si>
  <si>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</si>
  <si>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</si>
  <si>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</si>
  <si>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</si>
  <si>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</si>
  <si>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</si>
  <si>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</si>
  <si>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</si>
  <si>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</si>
  <si>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</si>
  <si>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</si>
  <si>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</si>
  <si>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</si>
  <si>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</si>
  <si>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</si>
  <si>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</si>
  <si>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</si>
  <si>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</si>
  <si>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</si>
  <si>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</si>
  <si>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</si>
  <si>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</si>
  <si>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</si>
  <si>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</si>
  <si>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</si>
  <si>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</si>
  <si>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</si>
  <si>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</si>
  <si>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</si>
  <si>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</si>
  <si>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</si>
  <si>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</si>
  <si>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</si>
  <si>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</si>
  <si>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</si>
  <si>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</si>
  <si>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</si>
  <si>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</si>
  <si>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</si>
  <si>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</si>
  <si>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</si>
  <si>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</si>
  <si>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</si>
  <si>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</si>
  <si>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</si>
  <si>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</si>
  <si>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</si>
  <si>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</si>
  <si>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</si>
  <si>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</si>
  <si>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</si>
  <si>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</si>
  <si>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</si>
  <si>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</si>
  <si>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</si>
  <si>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</si>
  <si>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</si>
  <si>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</si>
  <si>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</si>
  <si>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</si>
  <si>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</si>
  <si>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</si>
  <si>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</si>
  <si>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</si>
  <si>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</si>
  <si>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</si>
  <si>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</si>
  <si>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</si>
  <si>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</si>
  <si>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</si>
  <si>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</si>
  <si>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</si>
  <si>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</si>
  <si>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</si>
  <si>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</si>
  <si>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</si>
  <si>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</si>
  <si>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</si>
  <si>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</si>
  <si>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</si>
  <si>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</si>
  <si>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</si>
  <si>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</si>
  <si>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</si>
  <si>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</si>
  <si>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</si>
  <si>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</si>
  <si>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</si>
  <si>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</si>
  <si>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</si>
  <si>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</si>
  <si>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</si>
  <si>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</si>
  <si>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</si>
  <si>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</si>
  <si>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</si>
  <si>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</si>
  <si>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</si>
  <si>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</si>
  <si>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</si>
  <si>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</si>
  <si>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</si>
  <si>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</si>
  <si>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</si>
  <si>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</si>
  <si>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</si>
  <si>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</si>
  <si>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</si>
  <si>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</si>
  <si>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</si>
  <si>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</si>
  <si>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</si>
  <si>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</si>
  <si>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</si>
  <si>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</si>
  <si>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</si>
  <si>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</si>
  <si>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</si>
  <si>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</si>
  <si>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</si>
  <si>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</si>
  <si>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</si>
  <si>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</si>
  <si>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</si>
  <si>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</si>
  <si>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</si>
  <si>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</si>
  <si>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</si>
  <si>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</si>
  <si>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</si>
  <si>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</si>
  <si>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</si>
  <si>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</si>
  <si>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</si>
  <si>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</si>
  <si>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</si>
  <si>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</si>
  <si>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</si>
  <si>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</si>
  <si>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</si>
  <si>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</si>
  <si>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</si>
  <si>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</si>
  <si>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</si>
  <si>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</si>
  <si>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</si>
  <si>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</si>
  <si>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</si>
  <si>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</si>
  <si>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</si>
  <si>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</si>
  <si>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</si>
  <si>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</si>
  <si>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</si>
  <si>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</si>
  <si>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</si>
  <si>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</si>
  <si>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</si>
  <si>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</si>
  <si>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</si>
  <si>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</si>
  <si>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</si>
  <si>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</si>
  <si>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</si>
  <si>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</si>
  <si>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</si>
  <si>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</si>
  <si>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</si>
  <si>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</si>
  <si>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</si>
  <si>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</si>
  <si>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</si>
  <si>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</si>
  <si>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</si>
  <si>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</si>
  <si>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</si>
  <si>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</si>
  <si>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</si>
  <si>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</si>
  <si>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</si>
  <si>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</si>
  <si>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</si>
  <si>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</si>
  <si>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</si>
  <si>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</si>
  <si>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</si>
  <si>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</si>
  <si>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</si>
  <si>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</si>
  <si>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</si>
  <si>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</si>
  <si>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</si>
  <si>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</si>
  <si>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</si>
  <si>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</si>
  <si>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</si>
  <si>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</si>
  <si>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</si>
  <si>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</si>
  <si>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</si>
  <si>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</si>
  <si>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</si>
  <si>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</si>
  <si>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</si>
  <si>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</si>
  <si>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</si>
  <si>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</si>
  <si>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</si>
  <si>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</si>
  <si>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</si>
  <si>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</si>
  <si>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</si>
  <si>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</si>
  <si>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</si>
  <si>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</si>
  <si>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</si>
  <si>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</si>
  <si>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</si>
  <si>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</si>
  <si>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</si>
  <si>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</si>
  <si>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</si>
  <si>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</si>
  <si>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</si>
  <si>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</si>
  <si>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</si>
  <si>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</si>
  <si>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</si>
  <si>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</si>
  <si>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</si>
  <si>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</si>
  <si>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</si>
  <si>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</si>
  <si>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</si>
  <si>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</si>
  <si>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</si>
  <si>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</si>
  <si>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</si>
  <si>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</si>
  <si>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</si>
  <si>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</si>
  <si>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</si>
  <si>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</si>
  <si>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</si>
  <si>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</si>
  <si>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</si>
  <si>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</si>
  <si>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</si>
  <si>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</si>
  <si>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</si>
  <si>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</si>
  <si>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</si>
  <si>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</si>
  <si>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</si>
  <si>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</si>
  <si>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</si>
  <si>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</si>
  <si>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</si>
  <si>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</si>
  <si>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</si>
  <si>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</si>
  <si>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</si>
  <si>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</si>
  <si>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</si>
  <si>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</si>
  <si>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</si>
  <si>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</si>
  <si>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</si>
  <si>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</si>
  <si>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</si>
  <si>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</si>
  <si>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</si>
  <si>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</si>
  <si>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</si>
  <si>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</si>
  <si>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</si>
  <si>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</si>
  <si>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</si>
  <si>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</si>
  <si>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</si>
  <si>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</si>
  <si>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</si>
  <si>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</si>
  <si>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</si>
  <si>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</si>
  <si>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</si>
  <si>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</si>
  <si>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</si>
  <si>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</si>
  <si>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</si>
  <si>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</si>
  <si>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</si>
  <si>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</si>
  <si>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</si>
  <si>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</si>
  <si>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</si>
  <si>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</si>
  <si>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</si>
  <si>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</si>
  <si>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</si>
  <si>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</si>
  <si>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</si>
  <si>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</si>
  <si>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</si>
  <si>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</si>
  <si>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</si>
  <si>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</si>
  <si>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</si>
  <si>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</si>
  <si>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</si>
  <si>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</si>
  <si>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</si>
  <si>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</si>
  <si>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</si>
  <si>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</si>
  <si>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</si>
  <si>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</si>
  <si>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</si>
  <si>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</si>
  <si>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</si>
  <si>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</si>
  <si>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</si>
  <si>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</si>
  <si>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</si>
  <si>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</si>
  <si>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</si>
  <si>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</si>
  <si>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</si>
  <si>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</si>
  <si>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</si>
  <si>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</si>
  <si>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</si>
  <si>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</si>
  <si>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</si>
  <si>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</si>
  <si>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</si>
  <si>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</si>
  <si>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</si>
  <si>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</si>
  <si>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</si>
  <si>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</si>
  <si>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</si>
  <si>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</si>
  <si>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</si>
  <si>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</si>
  <si>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</si>
  <si>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</si>
  <si>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</si>
  <si>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</si>
  <si>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</si>
  <si>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</si>
  <si>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</si>
  <si>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</si>
  <si>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</si>
  <si>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</si>
  <si>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</si>
  <si>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</si>
  <si>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</si>
  <si>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</si>
  <si>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</si>
  <si>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</si>
  <si>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</si>
  <si>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</si>
  <si>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</si>
  <si>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</si>
  <si>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</si>
  <si>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</si>
  <si>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</si>
  <si>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</si>
  <si>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</si>
  <si>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</si>
  <si>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</si>
  <si>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</si>
  <si>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</si>
  <si>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</si>
  <si>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</si>
  <si>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</si>
  <si>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</si>
  <si>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</si>
  <si>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</si>
  <si>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</si>
  <si>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</si>
  <si>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</si>
  <si>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</si>
  <si>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</si>
  <si>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</si>
  <si>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</si>
  <si>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</si>
  <si>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</si>
  <si>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</si>
  <si>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</si>
  <si>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</si>
  <si>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</si>
  <si>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</si>
  <si>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</si>
  <si>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</si>
  <si>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</si>
  <si>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</si>
  <si>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</si>
  <si>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</si>
  <si>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</si>
  <si>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</si>
  <si>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</si>
  <si>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</si>
  <si>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</si>
  <si>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</si>
  <si>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</si>
  <si>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</si>
  <si>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</si>
  <si>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</si>
  <si>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</si>
  <si>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</si>
  <si>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</si>
  <si>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</si>
  <si>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</si>
  <si>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</si>
  <si>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</si>
  <si>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</si>
  <si>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</si>
  <si>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</si>
  <si>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</si>
  <si>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</si>
  <si>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</si>
  <si>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</si>
  <si>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</si>
  <si>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</si>
  <si>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</si>
  <si>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</si>
  <si>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</si>
  <si>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</si>
  <si>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</si>
  <si>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</si>
  <si>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</si>
  <si>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</si>
  <si>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</si>
  <si>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</si>
  <si>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</si>
  <si>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</si>
  <si>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</si>
  <si>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</si>
  <si>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</si>
  <si>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</si>
  <si>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</si>
  <si>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</si>
  <si>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</si>
  <si>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</si>
  <si>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</si>
  <si>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</si>
  <si>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</si>
  <si>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</si>
  <si>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</si>
  <si>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</si>
  <si>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</si>
  <si>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</si>
  <si>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</si>
  <si>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</si>
  <si>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</si>
  <si>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</si>
  <si>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</si>
  <si>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</si>
  <si>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</si>
  <si>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</si>
  <si>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</si>
  <si>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</si>
  <si>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</si>
  <si>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</si>
  <si>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</si>
  <si>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</si>
  <si>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</si>
  <si>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</si>
  <si>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</si>
  <si>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</si>
  <si>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</si>
  <si>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</si>
  <si>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</si>
  <si>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</si>
  <si>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</si>
  <si>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</si>
  <si>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</si>
  <si>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</si>
  <si>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</si>
  <si>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</si>
  <si>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</si>
  <si>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</si>
  <si>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</si>
  <si>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</si>
  <si>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</si>
  <si>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</si>
  <si>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</si>
  <si>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</si>
  <si>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</si>
  <si>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</si>
  <si>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</si>
  <si>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</si>
  <si>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</si>
  <si>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</si>
  <si>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</si>
  <si>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</si>
  <si>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</si>
  <si>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</si>
  <si>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</si>
  <si>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</si>
  <si>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</si>
  <si>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</si>
  <si>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</si>
  <si>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</si>
  <si>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</si>
  <si>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</si>
  <si>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</si>
  <si>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</si>
  <si>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</si>
  <si>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</si>
  <si>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</si>
  <si>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</si>
  <si>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</si>
  <si>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</si>
  <si>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</si>
  <si>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</si>
  <si>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</si>
  <si>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</si>
  <si>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</si>
  <si>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</si>
  <si>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</si>
  <si>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</si>
  <si>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</si>
  <si>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</si>
  <si>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</si>
  <si>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</si>
  <si>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</si>
  <si>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</si>
  <si>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</si>
  <si>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</si>
  <si>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</si>
  <si>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</si>
  <si>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</si>
  <si>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</si>
  <si>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</si>
  <si>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</si>
  <si>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</si>
  <si>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</si>
  <si>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</si>
  <si>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</si>
  <si>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</si>
  <si>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</si>
  <si>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</si>
  <si>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</si>
  <si>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</si>
  <si>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</si>
  <si>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</si>
  <si>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</si>
  <si>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</si>
  <si>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</si>
  <si>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</si>
  <si>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</si>
  <si>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</si>
  <si>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</si>
  <si>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</si>
  <si>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</si>
  <si>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</si>
  <si>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</si>
  <si>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</si>
  <si>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</si>
  <si>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</si>
  <si>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</si>
  <si>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</si>
  <si>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</si>
  <si>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</si>
  <si>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</si>
  <si>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</si>
  <si>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</si>
  <si>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</si>
  <si>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</si>
  <si>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</si>
  <si>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</si>
  <si>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</si>
  <si>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</si>
  <si>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</si>
  <si>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</si>
  <si>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</si>
  <si>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</si>
  <si>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</si>
  <si>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</si>
  <si>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</si>
  <si>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</si>
  <si>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</si>
  <si>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</si>
  <si>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</si>
  <si>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</si>
  <si>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</si>
  <si>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</si>
  <si>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</si>
  <si>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</si>
  <si>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</si>
  <si>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</si>
  <si>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</si>
  <si>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</si>
  <si>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</si>
  <si>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</si>
  <si>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</si>
  <si>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</si>
  <si>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</si>
  <si>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</si>
  <si>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</si>
  <si>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</si>
  <si>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</si>
  <si>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</si>
  <si>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</si>
  <si>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</si>
  <si>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</si>
  <si>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</si>
  <si>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</si>
  <si>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</si>
  <si>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</si>
  <si>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</si>
  <si>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</si>
  <si>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</si>
  <si>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</si>
  <si>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</si>
  <si>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</si>
  <si>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</si>
  <si>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</si>
  <si>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</si>
  <si>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</si>
  <si>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</si>
  <si>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</si>
  <si>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</si>
  <si>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</si>
  <si>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</si>
  <si>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</si>
  <si>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</si>
  <si>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</si>
  <si>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</si>
  <si>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</si>
  <si>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</si>
  <si>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</si>
  <si>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</si>
  <si>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</si>
  <si>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</si>
  <si>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</si>
  <si>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</si>
  <si>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</si>
  <si>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</si>
  <si>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</si>
  <si>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</si>
  <si>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</si>
  <si>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</si>
  <si>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</si>
  <si>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</si>
  <si>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</si>
  <si>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</si>
  <si>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</si>
  <si>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</si>
  <si>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</si>
  <si>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</si>
  <si>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</si>
  <si>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</si>
  <si>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</si>
  <si>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</si>
  <si>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</si>
  <si>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</si>
  <si>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</si>
  <si>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</si>
  <si>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</si>
  <si>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</si>
  <si>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</si>
  <si>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</si>
  <si>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</si>
  <si>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</si>
  <si>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</si>
  <si>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</si>
  <si>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</si>
  <si>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</si>
  <si>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</si>
  <si>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</si>
  <si>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</si>
  <si>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</si>
  <si>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</si>
  <si>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</si>
  <si>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</si>
  <si>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</si>
  <si>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</si>
  <si>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</si>
  <si>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</si>
  <si>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</si>
  <si>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</si>
  <si>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</si>
  <si>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</si>
  <si>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</si>
  <si>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</si>
  <si>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</si>
  <si>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</si>
  <si>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</si>
  <si>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</si>
  <si>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</si>
  <si>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</si>
  <si>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</si>
  <si>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</si>
  <si>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</si>
  <si>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</si>
  <si>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</si>
  <si>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</si>
  <si>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</si>
  <si>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</si>
  <si>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</si>
  <si>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</si>
  <si>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</si>
  <si>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</si>
  <si>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</si>
  <si>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</si>
  <si>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</si>
  <si>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</si>
  <si>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</si>
  <si>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</si>
  <si>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</si>
  <si>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</si>
  <si>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</si>
  <si>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</si>
  <si>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</si>
  <si>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</si>
  <si>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</si>
  <si>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</si>
  <si>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</si>
  <si>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</si>
  <si>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</si>
  <si>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</si>
  <si>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</si>
  <si>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</si>
  <si>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</si>
  <si>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</si>
  <si>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</si>
  <si>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</si>
  <si>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</si>
  <si>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</si>
  <si>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</si>
  <si>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</si>
  <si>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</si>
  <si>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</si>
  <si>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</si>
  <si>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</si>
  <si>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</si>
  <si>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</si>
  <si>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</si>
  <si>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</si>
  <si>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</si>
  <si>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</si>
  <si>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</si>
  <si>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</si>
  <si>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</si>
  <si>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</si>
  <si>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</si>
  <si>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</si>
  <si>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</si>
  <si>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</si>
  <si>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</si>
  <si>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</si>
  <si>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</si>
  <si>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</si>
  <si>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</si>
  <si>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</si>
  <si>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</si>
  <si>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</si>
  <si>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</si>
  <si>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</si>
  <si>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</si>
  <si>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</si>
  <si>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</si>
  <si>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</si>
  <si>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</si>
  <si>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</si>
  <si>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</si>
  <si>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</si>
  <si>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</si>
  <si>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</si>
  <si>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</si>
  <si>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</si>
  <si>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</si>
  <si>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</si>
  <si>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</si>
  <si>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</si>
  <si>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</si>
  <si>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</si>
  <si>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</si>
  <si>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</si>
  <si>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</si>
  <si>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</si>
  <si>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</si>
  <si>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</si>
  <si>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</si>
  <si>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</si>
  <si>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</si>
  <si>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</si>
  <si>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</si>
  <si>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</si>
  <si>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</si>
  <si>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</si>
  <si>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</si>
  <si>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</si>
  <si>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</si>
  <si>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</si>
  <si>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</si>
  <si>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</si>
  <si>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</si>
  <si>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</si>
  <si>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</si>
  <si>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</si>
  <si>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</si>
  <si>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</si>
  <si>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</si>
  <si>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</si>
  <si>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</si>
  <si>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</si>
  <si>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</si>
  <si>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</si>
  <si>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</si>
  <si>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</si>
  <si>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</si>
  <si>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</si>
  <si>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</si>
  <si>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</si>
  <si>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</si>
  <si>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</si>
  <si>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</si>
  <si>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</si>
  <si>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</si>
  <si>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</si>
  <si>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</si>
  <si>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</si>
  <si>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</si>
  <si>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</si>
  <si>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</si>
  <si>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</si>
  <si>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</si>
  <si>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</si>
  <si>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</si>
  <si>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</si>
  <si>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</si>
  <si>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</si>
  <si>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</si>
  <si>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</si>
  <si>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</si>
  <si>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</si>
  <si>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</si>
  <si>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</si>
  <si>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</si>
  <si>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</si>
  <si>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</si>
  <si>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</si>
  <si>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</si>
  <si>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</si>
  <si>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</si>
  <si>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</si>
  <si>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</si>
  <si>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</si>
  <si>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</si>
  <si>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</si>
  <si>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</si>
  <si>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</si>
  <si>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</si>
  <si>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</si>
  <si>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</si>
  <si>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</si>
  <si>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</si>
  <si>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</si>
  <si>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</si>
  <si>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</si>
  <si>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</si>
  <si>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</si>
  <si>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</si>
  <si>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</si>
  <si>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</si>
  <si>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</si>
  <si>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</si>
  <si>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</si>
  <si>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</si>
  <si>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</si>
  <si>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</si>
  <si>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</si>
  <si>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</si>
  <si>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</si>
  <si>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</si>
  <si>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</si>
  <si>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</si>
  <si>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</si>
  <si>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</si>
  <si>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</si>
  <si>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</si>
  <si>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</si>
  <si>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</si>
  <si>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</si>
  <si>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</si>
  <si>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</si>
  <si>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</si>
  <si>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</si>
  <si>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</si>
  <si>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</si>
  <si>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</si>
  <si>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</si>
  <si>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</si>
  <si>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</si>
  <si>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</si>
  <si>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</si>
  <si>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</si>
  <si>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</si>
  <si>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</si>
  <si>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</si>
  <si>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</si>
  <si>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</si>
  <si>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</si>
  <si>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</si>
  <si>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</si>
  <si>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</si>
  <si>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</si>
  <si>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</si>
  <si>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</si>
  <si>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</si>
  <si>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</si>
  <si>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</si>
  <si>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</si>
  <si>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</si>
  <si>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</si>
  <si>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</si>
  <si>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</si>
  <si>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</si>
  <si>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</si>
  <si>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</si>
  <si>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</si>
  <si>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</si>
  <si>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</si>
  <si>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</si>
  <si>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</si>
  <si>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</si>
  <si>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</si>
  <si>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</si>
  <si>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</si>
  <si>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</si>
  <si>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</si>
  <si>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</si>
  <si>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</si>
  <si>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</si>
  <si>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</si>
  <si>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</si>
  <si>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</si>
  <si>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</si>
  <si>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</si>
  <si>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</si>
  <si>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</si>
  <si>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</si>
  <si>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</si>
  <si>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</si>
  <si>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</si>
  <si>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</si>
  <si>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</si>
  <si>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</si>
  <si>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</si>
  <si>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</si>
  <si>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</si>
  <si>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</si>
  <si>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</si>
  <si>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</si>
  <si>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</si>
  <si>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</si>
  <si>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</si>
  <si>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</si>
  <si>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</si>
  <si>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</si>
  <si>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</si>
  <si>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</si>
  <si>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</si>
  <si>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</si>
  <si>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</si>
  <si>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</si>
  <si>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</si>
  <si>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</si>
  <si>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</si>
  <si>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</si>
  <si>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</si>
  <si>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</si>
  <si>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</si>
  <si>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</si>
  <si>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</si>
  <si>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</si>
  <si>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</si>
  <si>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</si>
  <si>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</si>
  <si>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</si>
  <si>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</si>
  <si>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</si>
  <si>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</si>
  <si>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</si>
  <si>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</si>
  <si>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</si>
  <si>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</si>
  <si>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</si>
  <si>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</si>
  <si>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</si>
  <si>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</si>
  <si>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</si>
  <si>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</si>
  <si>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</si>
  <si>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</si>
  <si>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</si>
  <si>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</si>
  <si>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</si>
  <si>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</si>
  <si>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</si>
  <si>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</si>
  <si>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</si>
  <si>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</si>
  <si>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</si>
  <si>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</si>
  <si>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</si>
  <si>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</si>
  <si>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</si>
  <si>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</si>
  <si>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</si>
  <si>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</si>
  <si>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</si>
  <si>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</si>
  <si>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</si>
  <si>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</si>
  <si>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</si>
  <si>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</si>
  <si>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</si>
  <si>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</si>
  <si>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</si>
  <si>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</si>
  <si>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</si>
  <si>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</si>
  <si>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</si>
  <si>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</si>
  <si>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</si>
  <si>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</si>
  <si>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</si>
  <si>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</si>
  <si>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</si>
  <si>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</si>
  <si>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</si>
  <si>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</si>
  <si>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</si>
  <si>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</si>
  <si>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</si>
  <si>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</si>
  <si>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</si>
  <si>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</si>
  <si>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</si>
  <si>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</si>
  <si>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</si>
  <si>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</si>
  <si>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</si>
  <si>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</si>
  <si>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</si>
  <si>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</si>
  <si>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</si>
  <si>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</si>
  <si>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</si>
  <si>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</si>
  <si>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</si>
  <si>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</si>
  <si>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</si>
  <si>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</si>
  <si>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</si>
  <si>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</si>
  <si>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</si>
  <si>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</si>
  <si>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</si>
  <si>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</si>
  <si>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</si>
  <si>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</si>
  <si>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</si>
  <si>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</si>
  <si>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</si>
  <si>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</si>
  <si>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</si>
  <si>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</si>
  <si>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</si>
  <si>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</si>
  <si>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</si>
  <si>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</si>
  <si>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</si>
  <si>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</si>
  <si>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</si>
  <si>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</si>
  <si>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</si>
  <si>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</si>
  <si>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</si>
  <si>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</si>
  <si>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</si>
  <si>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</si>
  <si>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</si>
  <si>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</si>
  <si>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</si>
  <si>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</si>
  <si>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</si>
  <si>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</si>
  <si>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</si>
  <si>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</si>
  <si>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</si>
  <si>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</si>
  <si>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</si>
  <si>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</si>
  <si>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</si>
  <si>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</si>
  <si>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</si>
  <si>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</si>
  <si>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</si>
  <si>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</si>
  <si>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</si>
  <si>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</si>
  <si>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</si>
  <si>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</si>
  <si>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</si>
  <si>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</si>
  <si>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</si>
  <si>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</si>
  <si>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</si>
  <si>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</si>
  <si>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</si>
  <si>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</si>
  <si>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</si>
  <si>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</si>
  <si>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</si>
  <si>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</si>
  <si>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</si>
  <si>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</si>
  <si>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</si>
  <si>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</si>
  <si>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</si>
  <si>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</si>
  <si>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</si>
  <si>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</si>
  <si>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</si>
  <si>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</si>
  <si>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</si>
  <si>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</si>
  <si>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</si>
  <si>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</si>
  <si>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</si>
  <si>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</si>
  <si>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</si>
  <si>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</si>
  <si>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</si>
  <si>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</si>
  <si>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</si>
  <si>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</si>
  <si>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</si>
  <si>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</si>
  <si>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</si>
  <si>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</si>
  <si>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</si>
  <si>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</si>
  <si>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</si>
  <si>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</si>
  <si>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</si>
  <si>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</si>
  <si>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</si>
  <si>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</si>
  <si>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</si>
  <si>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</si>
  <si>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</si>
  <si>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</si>
  <si>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</si>
  <si>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</si>
  <si>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</si>
  <si>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</si>
  <si>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</si>
  <si>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</si>
  <si>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</si>
  <si>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</si>
  <si>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</si>
  <si>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</si>
  <si>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</si>
  <si>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</si>
  <si>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</si>
  <si>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</si>
  <si>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</si>
  <si>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</si>
  <si>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</si>
  <si>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</si>
  <si>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</si>
  <si>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</si>
  <si>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</si>
  <si>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</si>
  <si>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</si>
  <si>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</si>
  <si>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</si>
  <si>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</si>
  <si>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</si>
  <si>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</si>
  <si>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</si>
  <si>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</si>
  <si>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</si>
  <si>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</si>
  <si>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</si>
  <si>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</si>
  <si>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</si>
  <si>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</si>
  <si>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</si>
  <si>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</si>
  <si>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</si>
  <si>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</si>
  <si>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</si>
  <si>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</si>
  <si>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</si>
  <si>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</si>
  <si>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</si>
  <si>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</si>
  <si>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</si>
  <si>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</si>
  <si>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</si>
  <si>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</si>
  <si>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</si>
  <si>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</si>
  <si>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</si>
  <si>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</si>
  <si>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</si>
  <si>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</si>
  <si>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</si>
  <si>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</si>
  <si>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</si>
  <si>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</si>
  <si>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</si>
  <si>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</si>
  <si>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</si>
  <si>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</si>
  <si>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</si>
  <si>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</si>
  <si>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</si>
  <si>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</si>
  <si>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</si>
  <si>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</si>
  <si>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</si>
  <si>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</si>
  <si>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</si>
  <si>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</si>
  <si>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</si>
  <si>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</si>
  <si>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</si>
  <si>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</si>
  <si>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</si>
  <si>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</si>
  <si>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</si>
  <si>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</si>
  <si>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</si>
  <si>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</si>
  <si>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</si>
  <si>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</si>
  <si>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</si>
  <si>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</si>
  <si>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</si>
  <si>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</si>
  <si>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</si>
  <si>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</si>
  <si>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</si>
  <si>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</si>
  <si>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</si>
  <si>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</si>
  <si>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</si>
  <si>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</si>
  <si>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</si>
  <si>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</si>
  <si>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</si>
  <si>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</si>
  <si>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</si>
  <si>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</si>
  <si>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</si>
  <si>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</si>
  <si>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</si>
  <si>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</si>
  <si>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</si>
  <si>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</si>
  <si>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</si>
  <si>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</si>
  <si>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</si>
  <si>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</si>
  <si>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</si>
  <si>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</si>
  <si>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</si>
  <si>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</si>
  <si>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</si>
  <si>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</si>
  <si>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</si>
  <si>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</si>
  <si>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</si>
  <si>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</si>
  <si>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</si>
  <si>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</si>
  <si>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</si>
  <si>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</si>
  <si>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</si>
  <si>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</si>
  <si>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</si>
  <si>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</si>
  <si>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</si>
  <si>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</si>
  <si>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</si>
  <si>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</si>
  <si>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</si>
  <si>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</si>
  <si>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</si>
  <si>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</si>
  <si>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</si>
  <si>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</si>
  <si>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</si>
  <si>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</si>
  <si>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</si>
  <si>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</si>
  <si>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</si>
  <si>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</si>
  <si>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</si>
  <si>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</si>
  <si>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</si>
  <si>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</si>
  <si>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</si>
  <si>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</si>
  <si>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</si>
  <si>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</si>
  <si>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</si>
  <si>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</si>
  <si>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</si>
  <si>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</si>
  <si>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</si>
  <si>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</si>
  <si>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</si>
  <si>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</si>
  <si>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</si>
  <si>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</si>
  <si>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</si>
  <si>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</si>
  <si>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</si>
  <si>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</si>
  <si>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</si>
  <si>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</si>
  <si>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</si>
  <si>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</si>
  <si>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</si>
  <si>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</si>
  <si>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</si>
  <si>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</si>
  <si>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</si>
  <si>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</si>
  <si>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</si>
  <si>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</si>
  <si>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</si>
  <si>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</si>
  <si>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</si>
  <si>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</si>
  <si>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</si>
  <si>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</si>
  <si>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</si>
  <si>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</si>
  <si>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</si>
  <si>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</si>
  <si>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</si>
  <si>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</si>
  <si>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</si>
  <si>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</si>
  <si>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</si>
  <si>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</si>
  <si>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</si>
  <si>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</si>
  <si>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</si>
  <si>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</si>
  <si>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</si>
  <si>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</si>
  <si>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</si>
  <si>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</si>
  <si>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</si>
  <si>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</si>
  <si>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</si>
  <si>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</si>
  <si>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</si>
  <si>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</si>
  <si>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</si>
  <si>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</si>
  <si>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</si>
  <si>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</si>
  <si>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</si>
  <si>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</si>
  <si>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</si>
  <si>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</si>
  <si>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</si>
  <si>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</si>
  <si>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</si>
  <si>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</si>
  <si>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</si>
  <si>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</si>
  <si>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</si>
  <si>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</si>
  <si>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</si>
  <si>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</si>
  <si>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</si>
  <si>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</si>
  <si>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</si>
  <si>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</si>
  <si>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</si>
  <si>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</si>
  <si>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</si>
  <si>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</si>
  <si>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</si>
  <si>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</si>
  <si>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</si>
  <si>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</si>
  <si>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</si>
  <si>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</si>
  <si>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</si>
  <si>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</si>
  <si>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</si>
  <si>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</si>
  <si>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</si>
  <si>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</si>
  <si>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</si>
  <si>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</si>
  <si>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</si>
  <si>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</si>
  <si>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</si>
  <si>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</si>
  <si>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</si>
  <si>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</si>
  <si>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</si>
  <si>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</si>
  <si>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</si>
  <si>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</si>
  <si>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</si>
  <si>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</si>
  <si>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</si>
  <si>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</si>
  <si>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</si>
  <si>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</si>
  <si>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</si>
  <si>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</si>
  <si>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</si>
  <si>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</si>
  <si>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</si>
  <si>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</si>
  <si>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</si>
  <si>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</si>
  <si>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</si>
  <si>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</si>
  <si>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</si>
  <si>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</si>
  <si>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</si>
  <si>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</si>
  <si>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</si>
  <si>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</si>
  <si>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</si>
  <si>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</si>
  <si>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</si>
  <si>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</si>
  <si>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</si>
  <si>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</si>
  <si>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</si>
  <si>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</si>
  <si>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</si>
  <si>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</si>
  <si>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</si>
  <si>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</si>
  <si>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</si>
  <si>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</si>
  <si>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</si>
  <si>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</si>
  <si>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</si>
  <si>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</si>
  <si>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</si>
  <si>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</si>
  <si>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</si>
  <si>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</si>
  <si>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</si>
  <si>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</si>
  <si>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</si>
  <si>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</si>
  <si>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</si>
  <si>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</si>
  <si>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</si>
  <si>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</si>
  <si>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</si>
  <si>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</si>
  <si>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</si>
  <si>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</si>
  <si>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</si>
  <si>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</si>
  <si>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</si>
  <si>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</si>
  <si>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</si>
  <si>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</si>
  <si>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</si>
  <si>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</si>
  <si>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</si>
  <si>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</si>
  <si>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</si>
  <si>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</si>
  <si>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</si>
  <si>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</si>
  <si>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</si>
  <si>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</si>
  <si>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</si>
  <si>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</si>
  <si>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</si>
  <si>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</si>
  <si>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</si>
  <si>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</si>
  <si>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</si>
  <si>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</si>
  <si>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</si>
  <si>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</si>
  <si>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</si>
  <si>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</si>
  <si>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</si>
  <si>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</si>
  <si>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</si>
  <si>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</si>
  <si>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</si>
  <si>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</si>
  <si>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</si>
  <si>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</si>
  <si>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</si>
  <si>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</si>
  <si>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</si>
  <si>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</si>
  <si>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</si>
  <si>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</si>
  <si>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</si>
  <si>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</si>
  <si>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</si>
  <si>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</si>
  <si>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</si>
  <si>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</si>
  <si>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</si>
  <si>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</si>
  <si>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</si>
  <si>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</si>
  <si>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</si>
  <si>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</si>
  <si>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</si>
  <si>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</si>
  <si>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</si>
  <si>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</si>
  <si>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</si>
  <si>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</si>
  <si>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</si>
  <si>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</si>
  <si>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</si>
  <si>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</si>
  <si>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</si>
  <si>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</si>
  <si>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</si>
  <si>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</si>
  <si>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</si>
  <si>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</si>
  <si>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</si>
  <si>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</si>
  <si>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</si>
  <si>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</si>
  <si>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</si>
  <si>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</si>
  <si>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</si>
  <si>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</si>
  <si>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</si>
  <si>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</si>
  <si>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</si>
  <si>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</si>
  <si>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</si>
  <si>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</si>
  <si>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</si>
  <si>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</si>
  <si>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</si>
  <si>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</si>
  <si>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</si>
  <si>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</si>
  <si>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</si>
  <si>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</si>
  <si>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</si>
  <si>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</si>
  <si>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</si>
  <si>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</si>
  <si>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</si>
  <si>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</si>
  <si>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</si>
  <si>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</si>
  <si>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</si>
  <si>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</si>
  <si>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</si>
  <si>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</si>
  <si>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</si>
  <si>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</si>
  <si>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</si>
  <si>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</si>
  <si>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</si>
  <si>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</si>
  <si>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</si>
  <si>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</si>
  <si>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</si>
  <si>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</si>
  <si>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</si>
  <si>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</si>
  <si>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</si>
  <si>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</si>
  <si>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</si>
  <si>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</si>
  <si>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</si>
  <si>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</si>
  <si>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</si>
  <si>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</si>
  <si>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</si>
  <si>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</si>
  <si>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</si>
  <si>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</si>
  <si>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</si>
  <si>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</si>
  <si>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</si>
  <si>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</si>
  <si>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</si>
  <si>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</si>
  <si>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</si>
  <si>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</si>
  <si>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</si>
  <si>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</si>
  <si>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</si>
  <si>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</si>
  <si>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</si>
  <si>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</si>
  <si>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</si>
  <si>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</si>
  <si>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</si>
  <si>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</si>
  <si>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</si>
  <si>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</si>
  <si>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</si>
  <si>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</si>
  <si>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</si>
  <si>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</si>
  <si>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</si>
  <si>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</si>
  <si>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</si>
  <si>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</si>
  <si>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</si>
  <si>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</si>
  <si>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</si>
  <si>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</si>
  <si>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</si>
  <si>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</si>
  <si>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</si>
  <si>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</si>
  <si>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</si>
  <si>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</si>
  <si>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</si>
  <si>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</si>
  <si>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</si>
  <si>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</si>
  <si>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</si>
  <si>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</si>
  <si>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</si>
  <si>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</si>
  <si>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</si>
  <si>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</si>
  <si>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</si>
  <si>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</si>
  <si>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</si>
  <si>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</si>
  <si>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</si>
  <si>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</si>
  <si>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</si>
  <si>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</si>
  <si>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</si>
  <si>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</si>
  <si>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</si>
  <si>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</si>
  <si>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</si>
  <si>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</si>
  <si>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</si>
  <si>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</si>
  <si>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</si>
  <si>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</si>
  <si>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</si>
  <si>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</si>
  <si>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</si>
  <si>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</si>
  <si>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</si>
  <si>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</si>
  <si>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</si>
  <si>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</si>
  <si>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</si>
  <si>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</si>
  <si>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</si>
  <si>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</si>
  <si>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</si>
  <si>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</si>
  <si>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</si>
  <si>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</si>
  <si>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</si>
  <si>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</si>
  <si>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</si>
  <si>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</si>
  <si>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</si>
  <si>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</si>
  <si>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</si>
  <si>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</si>
  <si>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</si>
  <si>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</si>
  <si>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</si>
  <si>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</si>
  <si>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</si>
  <si>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</si>
  <si>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</si>
  <si>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</si>
  <si>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</si>
  <si>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</si>
  <si>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</si>
  <si>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</si>
  <si>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</si>
  <si>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</si>
  <si>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</si>
  <si>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</si>
  <si>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</si>
  <si>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</si>
  <si>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</si>
  <si>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</si>
  <si>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</si>
  <si>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</si>
  <si>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</si>
  <si>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</si>
  <si>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</si>
  <si>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</si>
  <si>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</si>
  <si>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</si>
  <si>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</si>
  <si>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</si>
  <si>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</si>
  <si>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</si>
  <si>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</si>
  <si>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</si>
  <si>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</si>
  <si>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</si>
  <si>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</si>
  <si>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</si>
  <si>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</si>
  <si>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</si>
  <si>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</si>
  <si>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</si>
  <si>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</si>
  <si>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</si>
  <si>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</si>
  <si>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</si>
  <si>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</si>
  <si>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</si>
  <si>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</si>
  <si>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</si>
  <si>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</si>
  <si>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</si>
  <si>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</si>
  <si>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</si>
  <si>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</si>
  <si>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</si>
  <si>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</si>
  <si>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</si>
  <si>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</si>
  <si>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</si>
  <si>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</si>
  <si>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</si>
  <si>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</si>
  <si>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</si>
  <si>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</si>
  <si>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</si>
  <si>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</si>
  <si>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</si>
  <si>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</si>
  <si>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</si>
  <si>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</si>
  <si>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</si>
  <si>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</si>
  <si>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</si>
  <si>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</si>
  <si>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</si>
  <si>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</si>
  <si>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</si>
  <si>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</si>
  <si>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</si>
  <si>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</si>
  <si>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</si>
  <si>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</si>
  <si>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</si>
  <si>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</si>
  <si>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</si>
  <si>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</si>
  <si>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</si>
  <si>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</si>
  <si>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</si>
  <si>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</si>
  <si>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</si>
  <si>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</si>
  <si>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</si>
  <si>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</si>
  <si>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</si>
  <si>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</si>
  <si>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</si>
  <si>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</si>
  <si>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</si>
  <si>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</si>
  <si>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</si>
  <si>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</si>
  <si>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</si>
  <si>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</si>
  <si>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</si>
  <si>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</si>
  <si>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</si>
  <si>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</si>
  <si>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</si>
  <si>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</si>
  <si>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</si>
  <si>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</si>
  <si>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</si>
  <si>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</si>
  <si>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</si>
  <si>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</si>
  <si>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</si>
  <si>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</si>
  <si>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</si>
  <si>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</si>
  <si>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</si>
  <si>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</si>
  <si>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</si>
  <si>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</si>
  <si>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</si>
  <si>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</si>
  <si>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</si>
  <si>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</si>
  <si>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</si>
  <si>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</si>
  <si>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</si>
  <si>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</si>
  <si>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</si>
  <si>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</si>
  <si>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</si>
  <si>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</si>
  <si>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</si>
  <si>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</si>
  <si>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</si>
  <si>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</si>
  <si>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</si>
  <si>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</si>
  <si>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</si>
  <si>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</si>
  <si>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</si>
  <si>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</si>
  <si>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</si>
  <si>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</si>
  <si>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</si>
  <si>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</si>
  <si>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</si>
  <si>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</si>
  <si>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</si>
  <si>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</si>
  <si>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</si>
  <si>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</si>
  <si>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</si>
  <si>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</si>
  <si>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</si>
  <si>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</si>
  <si>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</si>
  <si>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</si>
  <si>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</si>
  <si>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</si>
  <si>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</si>
  <si>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</si>
  <si>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</si>
  <si>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</si>
  <si>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</si>
  <si>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</si>
  <si>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</si>
  <si>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</si>
  <si>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</si>
  <si>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</si>
  <si>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</si>
  <si>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</si>
  <si>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</si>
  <si>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</si>
  <si>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</si>
  <si>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</si>
  <si>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</si>
  <si>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</si>
  <si>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</si>
  <si>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</si>
  <si>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</si>
  <si>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</si>
  <si>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</si>
  <si>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</si>
  <si>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</si>
  <si>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</si>
  <si>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</si>
  <si>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</si>
  <si>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</si>
  <si>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</si>
  <si>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</si>
  <si>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</si>
  <si>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</si>
  <si>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</si>
  <si>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</si>
  <si>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</si>
  <si>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</si>
  <si>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</si>
  <si>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</si>
  <si>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</si>
  <si>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</si>
  <si>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</si>
  <si>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</si>
  <si>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</si>
  <si>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</si>
  <si>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</si>
  <si>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</si>
  <si>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</si>
  <si>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</si>
  <si>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</si>
  <si>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</si>
  <si>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</si>
  <si>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</si>
  <si>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</si>
  <si>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</si>
  <si>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</si>
  <si>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</si>
  <si>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</si>
  <si>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</si>
  <si>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</si>
  <si>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</si>
  <si>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</si>
  <si>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</si>
  <si>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</si>
  <si>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</si>
  <si>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</si>
  <si>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</si>
  <si>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</si>
  <si>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</si>
  <si>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</si>
  <si>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</si>
  <si>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</si>
  <si>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</si>
  <si>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</si>
  <si>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</si>
  <si>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</si>
  <si>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</si>
  <si>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</si>
  <si>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</si>
  <si>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</si>
  <si>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</si>
  <si>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</si>
  <si>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</si>
  <si>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</si>
  <si>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</si>
  <si>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</si>
  <si>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</si>
  <si>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</si>
  <si>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</si>
  <si>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</si>
  <si>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</si>
  <si>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</si>
  <si>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</si>
  <si>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</si>
  <si>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</si>
  <si>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</si>
  <si>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</si>
  <si>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</si>
  <si>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</si>
  <si>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</si>
  <si>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</si>
  <si>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</si>
  <si>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</si>
  <si>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</si>
  <si>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</si>
  <si>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</si>
  <si>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</si>
  <si>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</si>
  <si>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</si>
  <si>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</si>
  <si>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</si>
  <si>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</si>
  <si>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</si>
  <si>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</si>
  <si>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</si>
  <si>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</si>
  <si>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</si>
  <si>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</si>
  <si>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</si>
  <si>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</si>
  <si>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</si>
  <si>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</si>
  <si>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</si>
  <si>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</si>
  <si>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</si>
  <si>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</si>
  <si>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</si>
  <si>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</si>
  <si>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</si>
  <si>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</si>
  <si>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</si>
  <si>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</si>
  <si>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</si>
  <si>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</si>
  <si>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</si>
  <si>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</si>
  <si>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</si>
  <si>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</si>
  <si>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</si>
  <si>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</si>
  <si>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</si>
  <si>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</si>
  <si>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</si>
  <si>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</si>
  <si>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</si>
  <si>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</si>
  <si>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</si>
  <si>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</si>
  <si>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</si>
  <si>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</si>
  <si>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</si>
  <si>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</si>
  <si>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</si>
  <si>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</si>
  <si>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</si>
  <si>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</si>
  <si>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</si>
  <si>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</si>
  <si>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</si>
  <si>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</si>
  <si>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</si>
  <si>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</si>
  <si>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</si>
  <si>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</si>
  <si>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</si>
  <si>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</si>
  <si>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</si>
  <si>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</si>
  <si>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</si>
  <si>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</si>
  <si>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</si>
  <si>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</si>
  <si>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</si>
  <si>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</si>
  <si>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</si>
  <si>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</si>
  <si>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</si>
  <si>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</si>
  <si>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</si>
  <si>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</si>
  <si>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</si>
  <si>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</si>
  <si>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</si>
  <si>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</si>
  <si>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</si>
  <si>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</si>
  <si>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</si>
  <si>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</si>
  <si>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</si>
  <si>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</si>
  <si>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</si>
  <si>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</si>
  <si>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</si>
  <si>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</si>
  <si>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</si>
  <si>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</si>
  <si>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</si>
  <si>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</si>
  <si>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</si>
  <si>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</si>
  <si>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</si>
  <si>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</si>
  <si>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</si>
  <si>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</si>
  <si>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</si>
  <si>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</si>
  <si>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</si>
  <si>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</si>
  <si>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</si>
  <si>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</si>
  <si>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</si>
  <si>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</si>
  <si>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</si>
  <si>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</si>
  <si>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</si>
  <si>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</si>
  <si>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</si>
  <si>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</si>
  <si>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</si>
  <si>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</si>
  <si>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</si>
  <si>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</si>
  <si>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</si>
  <si>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</si>
  <si>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</si>
  <si>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</si>
  <si>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</si>
  <si>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</si>
  <si>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</si>
  <si>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</si>
  <si>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</si>
  <si>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</si>
  <si>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</si>
  <si>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</si>
  <si>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</si>
  <si>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</si>
  <si>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</si>
  <si>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</si>
  <si>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</si>
  <si>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</si>
  <si>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</si>
  <si>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</si>
  <si>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</si>
  <si>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</si>
  <si>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</si>
  <si>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</si>
  <si>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</si>
  <si>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</si>
  <si>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</si>
  <si>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</si>
  <si>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</si>
  <si>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</si>
  <si>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</si>
  <si>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</si>
  <si>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</si>
  <si>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</si>
  <si>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</si>
  <si>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</si>
  <si>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</si>
  <si>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</si>
  <si>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</si>
  <si>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</si>
  <si>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</si>
  <si>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</si>
  <si>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</si>
  <si>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</si>
  <si>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</si>
  <si>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</si>
  <si>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</si>
  <si>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</si>
  <si>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</si>
  <si>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</si>
  <si>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</si>
  <si>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</si>
  <si>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</si>
  <si>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</si>
  <si>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</si>
  <si>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</si>
  <si>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</si>
  <si>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</si>
  <si>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</si>
  <si>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</si>
  <si>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</si>
  <si>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</si>
  <si>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</si>
  <si>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</si>
  <si>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</si>
  <si>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</si>
  <si>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</si>
  <si>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</si>
  <si>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</si>
  <si>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</si>
  <si>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</si>
  <si>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</si>
  <si>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</si>
  <si>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</si>
  <si>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</si>
  <si>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</si>
  <si>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</si>
  <si>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</si>
  <si>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</si>
  <si>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</si>
  <si>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</si>
  <si>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</si>
  <si>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</si>
  <si>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</si>
  <si>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</si>
  <si>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</si>
  <si>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</si>
  <si>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</si>
  <si>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</si>
  <si>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</si>
  <si>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</si>
  <si>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</si>
  <si>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</si>
  <si>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</si>
  <si>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</si>
  <si>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</si>
  <si>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</si>
  <si>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</si>
  <si>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</si>
  <si>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</si>
  <si>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</si>
  <si>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</si>
  <si>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</si>
  <si>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</si>
  <si>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</si>
  <si>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</si>
  <si>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</si>
  <si>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</si>
  <si>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</si>
  <si>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</si>
  <si>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</si>
  <si>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</si>
  <si>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</si>
  <si>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</si>
  <si>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</si>
  <si>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</si>
  <si>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</si>
  <si>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</si>
  <si>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</si>
  <si>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</si>
  <si>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</si>
  <si>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</si>
  <si>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</si>
  <si>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</si>
  <si>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</si>
  <si>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</si>
  <si>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</si>
  <si>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</si>
  <si>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</si>
  <si>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</si>
  <si>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</si>
  <si>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</si>
  <si>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</si>
  <si>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</si>
  <si>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</si>
  <si>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</si>
  <si>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</si>
  <si>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</si>
  <si>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</si>
  <si>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</si>
  <si>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</si>
  <si>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</si>
  <si>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</si>
  <si>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</si>
  <si>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</si>
  <si>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</si>
  <si>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</si>
  <si>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</si>
  <si>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</si>
  <si>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</si>
  <si>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</si>
  <si>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</si>
  <si>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</si>
  <si>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</si>
  <si>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</si>
  <si>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</si>
  <si>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</si>
  <si>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</si>
  <si>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</si>
  <si>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</si>
  <si>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</si>
  <si>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</si>
  <si>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</si>
  <si>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</si>
  <si>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</si>
  <si>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</si>
  <si>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</si>
  <si>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</si>
  <si>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</si>
  <si>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</si>
  <si>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</si>
  <si>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</si>
  <si>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</si>
  <si>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</si>
  <si>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</si>
  <si>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</si>
  <si>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</si>
  <si>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</si>
  <si>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</si>
  <si>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</si>
  <si>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</si>
  <si>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</si>
  <si>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</si>
  <si>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</si>
  <si>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</si>
  <si>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</si>
  <si>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</si>
  <si>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</si>
  <si>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</si>
  <si>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</si>
  <si>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</si>
  <si>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</si>
  <si>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</si>
  <si>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</si>
  <si>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</si>
  <si>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</si>
  <si>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</si>
  <si>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</si>
  <si>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</si>
  <si>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</si>
  <si>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</si>
  <si>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</si>
  <si>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</si>
  <si>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</si>
  <si>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</si>
  <si>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</si>
  <si>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</si>
  <si>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</si>
  <si>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</si>
  <si>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</si>
  <si>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</si>
  <si>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</si>
  <si>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</si>
  <si>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</si>
  <si>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</si>
  <si>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</si>
  <si>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</si>
  <si>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</si>
  <si>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</si>
  <si>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</si>
  <si>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</si>
  <si>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</si>
  <si>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</si>
  <si>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</si>
  <si>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</si>
  <si>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</si>
  <si>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</si>
  <si>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</si>
  <si>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</si>
  <si>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</si>
  <si>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</si>
  <si>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</si>
  <si>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</si>
  <si>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</si>
  <si>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</si>
  <si>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</si>
  <si>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</si>
  <si>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</si>
  <si>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</si>
  <si>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</si>
  <si>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</si>
  <si>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</si>
  <si>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</si>
  <si>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</si>
  <si>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</si>
  <si>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</si>
  <si>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</si>
  <si>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</si>
  <si>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</si>
  <si>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</si>
  <si>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</si>
  <si>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</si>
  <si>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</si>
  <si>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</si>
  <si>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</si>
  <si>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</si>
  <si>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</si>
  <si>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</si>
  <si>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</si>
  <si>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</si>
  <si>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</si>
  <si>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</si>
  <si>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</si>
  <si>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</si>
  <si>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</si>
  <si>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</si>
  <si>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</si>
  <si>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</si>
  <si>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</si>
  <si>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</si>
  <si>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</si>
  <si>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</si>
  <si>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</si>
  <si>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</si>
  <si>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</si>
  <si>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</si>
  <si>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</si>
  <si>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</si>
  <si>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</si>
  <si>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</si>
  <si>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</si>
  <si>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</si>
  <si>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</si>
  <si>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</si>
  <si>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</si>
  <si>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</si>
  <si>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</si>
  <si>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</si>
  <si>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</si>
  <si>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</si>
  <si>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</si>
  <si>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</si>
  <si>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</si>
  <si>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</si>
  <si>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</si>
  <si>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</si>
  <si>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</si>
  <si>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</si>
  <si>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</si>
  <si>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</si>
  <si>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</si>
  <si>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</si>
  <si>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</si>
  <si>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</si>
  <si>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</si>
  <si>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</si>
  <si>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</si>
  <si>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</si>
  <si>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</si>
  <si>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</si>
  <si>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</si>
  <si>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</si>
  <si>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</si>
  <si>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</si>
  <si>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</si>
  <si>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</si>
  <si>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</si>
  <si>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</si>
  <si>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</si>
  <si>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</si>
  <si>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</si>
  <si>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</si>
  <si>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</si>
  <si>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</si>
  <si>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</si>
  <si>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</si>
  <si>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</si>
  <si>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</si>
  <si>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</si>
  <si>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</si>
  <si>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</si>
  <si>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</si>
  <si>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</si>
  <si>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</si>
  <si>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</si>
  <si>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</si>
  <si>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</si>
  <si>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</si>
  <si>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</si>
  <si>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</si>
  <si>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</si>
  <si>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</si>
  <si>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</si>
  <si>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</si>
  <si>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</si>
  <si>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</si>
  <si>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</si>
  <si>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</si>
  <si>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</si>
  <si>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</si>
  <si>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</si>
  <si>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</si>
  <si>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</si>
  <si>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</si>
  <si>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</si>
  <si>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</si>
  <si>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</si>
  <si>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</si>
  <si>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</si>
  <si>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</si>
  <si>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</si>
  <si>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</si>
  <si>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</si>
  <si>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</si>
  <si>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</si>
  <si>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</si>
  <si>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</si>
  <si>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</si>
  <si>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</si>
  <si>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</si>
  <si>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</si>
  <si>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</si>
  <si>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</si>
  <si>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</si>
  <si>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</si>
  <si>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</si>
  <si>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</si>
  <si>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</si>
  <si>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</si>
  <si>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</si>
  <si>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</si>
  <si>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</si>
  <si>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</si>
  <si>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</si>
  <si>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</si>
  <si>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</si>
  <si>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</si>
  <si>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</si>
  <si>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</si>
  <si>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</si>
  <si>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</si>
  <si>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</si>
  <si>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</si>
  <si>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</si>
  <si>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</si>
  <si>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</si>
  <si>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</si>
  <si>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</si>
  <si>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</si>
  <si>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</si>
  <si>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</si>
  <si>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</si>
  <si>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</si>
  <si>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</si>
  <si>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</si>
  <si>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</si>
  <si>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</si>
  <si>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</si>
  <si>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</si>
  <si>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</si>
  <si>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</si>
  <si>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</si>
  <si>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</si>
  <si>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</si>
  <si>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</si>
  <si>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</si>
  <si>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</si>
  <si>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</si>
  <si>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</si>
  <si>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</si>
  <si>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</si>
  <si>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</si>
  <si>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</si>
  <si>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</si>
  <si>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</si>
  <si>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</si>
  <si>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</si>
  <si>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</si>
  <si>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</si>
  <si>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</si>
  <si>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</si>
  <si>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</si>
  <si>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</si>
  <si>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</si>
  <si>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</si>
  <si>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</si>
  <si>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</si>
  <si>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</si>
  <si>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</si>
  <si>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</si>
  <si>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</si>
  <si>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</si>
  <si>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</si>
  <si>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</si>
  <si>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</si>
  <si>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</si>
  <si>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</si>
  <si>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</si>
  <si>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</si>
  <si>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</si>
  <si>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</si>
  <si>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</si>
  <si>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</si>
  <si>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</si>
  <si>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</si>
  <si>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</si>
  <si>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</si>
  <si>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</si>
  <si>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</si>
  <si>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</si>
  <si>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</si>
  <si>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</si>
  <si>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</si>
  <si>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</si>
  <si>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</si>
  <si>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</si>
  <si>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</si>
  <si>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</si>
  <si>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</si>
  <si>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</si>
  <si>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</si>
  <si>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</si>
  <si>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</si>
  <si>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</si>
  <si>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</si>
  <si>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</si>
  <si>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</si>
  <si>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</si>
  <si>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</si>
  <si>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</si>
  <si>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</si>
  <si>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</si>
  <si>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</si>
  <si>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</si>
  <si>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</si>
  <si>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</si>
  <si>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</si>
  <si>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</si>
  <si>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</si>
  <si>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</si>
  <si>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</si>
  <si>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</si>
  <si>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</si>
  <si>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</si>
  <si>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</si>
  <si>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</si>
  <si>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</si>
  <si>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</si>
  <si>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</si>
  <si>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</si>
  <si>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</si>
  <si>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</si>
  <si>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</si>
  <si>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</si>
  <si>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</si>
  <si>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</si>
  <si>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</si>
  <si>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</si>
  <si>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</si>
  <si>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</si>
  <si>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</si>
  <si>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</si>
  <si>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</si>
  <si>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</si>
  <si>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</si>
  <si>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</si>
  <si>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</si>
  <si>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</si>
  <si>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</si>
  <si>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</si>
  <si>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</si>
  <si>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</si>
  <si>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</si>
  <si>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</si>
  <si>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</si>
  <si>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</si>
  <si>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</si>
  <si>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</si>
  <si>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</si>
  <si>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</si>
  <si>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</si>
  <si>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</si>
  <si>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</si>
  <si>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</si>
  <si>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</si>
  <si>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</si>
  <si>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</si>
  <si>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</si>
  <si>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</si>
  <si>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</si>
  <si>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</si>
  <si>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</si>
  <si>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</si>
  <si>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</si>
  <si>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</si>
  <si>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</si>
  <si>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</si>
  <si>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</si>
  <si>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</si>
  <si>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</si>
  <si>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</si>
  <si>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</si>
  <si>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</si>
  <si>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</si>
  <si>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</si>
  <si>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</si>
  <si>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</si>
  <si>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</si>
  <si>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</si>
  <si>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</si>
  <si>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</si>
  <si>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</si>
  <si>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</si>
  <si>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</si>
  <si>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</si>
  <si>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</si>
  <si>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</si>
  <si>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</si>
  <si>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</si>
  <si>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</si>
  <si>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</si>
  <si>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</si>
  <si>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</si>
  <si>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</si>
  <si>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</si>
  <si>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</si>
  <si>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</si>
  <si>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</si>
  <si>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</si>
  <si>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</si>
  <si>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</si>
  <si>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</si>
  <si>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</si>
  <si>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</si>
  <si>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</si>
  <si>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</si>
  <si>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</si>
  <si>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</si>
  <si>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</si>
  <si>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</si>
  <si>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</si>
  <si>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</si>
  <si>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</si>
  <si>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</si>
  <si>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</si>
  <si>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</si>
  <si>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</si>
  <si>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</si>
  <si>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</si>
  <si>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</si>
  <si>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</si>
  <si>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</si>
  <si>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</si>
  <si>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</si>
  <si>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</si>
  <si>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</si>
  <si>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</si>
  <si>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</si>
  <si>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</si>
  <si>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</si>
  <si>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</si>
  <si>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</si>
  <si>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</si>
  <si>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</si>
  <si>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</si>
  <si>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</si>
  <si>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</si>
  <si>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</si>
  <si>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</si>
  <si>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</si>
  <si>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</si>
  <si>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</si>
  <si>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</si>
  <si>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</si>
  <si>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</si>
  <si>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</si>
  <si>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</si>
  <si>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</si>
  <si>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</si>
  <si>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</si>
  <si>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</si>
  <si>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</si>
  <si>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</si>
  <si>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</si>
  <si>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</si>
  <si>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</si>
  <si>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</si>
  <si>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</si>
  <si>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</si>
  <si>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</si>
  <si>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</si>
  <si>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</si>
  <si>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</si>
  <si>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</si>
  <si>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</si>
  <si>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</si>
  <si>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</si>
  <si>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</si>
  <si>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</si>
  <si>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</si>
  <si>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</si>
  <si>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</si>
  <si>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</si>
  <si>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</si>
  <si>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</si>
  <si>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</si>
  <si>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</si>
  <si>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</si>
  <si>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</si>
  <si>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</si>
  <si>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</si>
  <si>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</si>
  <si>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</si>
  <si>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</si>
  <si>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</si>
  <si>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</si>
  <si>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</si>
  <si>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</si>
  <si>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</si>
  <si>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</si>
  <si>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</si>
  <si>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</si>
  <si>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</si>
  <si>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</si>
  <si>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</si>
  <si>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</si>
  <si>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</si>
  <si>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</si>
  <si>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</si>
  <si>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</si>
  <si>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</si>
  <si>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</si>
  <si>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</si>
  <si>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</si>
  <si>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</si>
  <si>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</si>
  <si>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</si>
  <si>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</si>
  <si>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</si>
  <si>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</si>
  <si>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</si>
  <si>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</si>
  <si>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</si>
  <si>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</si>
  <si>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</si>
  <si>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</si>
  <si>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</si>
  <si>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</si>
  <si>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</si>
  <si>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</si>
  <si>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</si>
  <si>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</si>
  <si>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</si>
  <si>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</si>
  <si>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</si>
  <si>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</si>
  <si>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</si>
  <si>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</si>
  <si>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</si>
  <si>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</si>
  <si>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</si>
  <si>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</si>
  <si>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</si>
  <si>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</si>
  <si>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</si>
  <si>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</si>
  <si>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</si>
  <si>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</si>
  <si>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</si>
  <si>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</si>
  <si>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</si>
  <si>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</si>
  <si>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</si>
  <si>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</si>
  <si>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</si>
  <si>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</si>
  <si>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</si>
  <si>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</si>
  <si>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</si>
  <si>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</si>
  <si>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</si>
  <si>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</si>
  <si>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</si>
  <si>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</si>
  <si>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</si>
  <si>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</si>
  <si>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</si>
  <si>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</si>
  <si>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</si>
  <si>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</si>
  <si>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</si>
  <si>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</si>
  <si>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</si>
  <si>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</si>
  <si>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</si>
  <si>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</si>
  <si>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</si>
  <si>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</si>
  <si>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</si>
  <si>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</si>
  <si>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</si>
  <si>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</si>
  <si>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</si>
  <si>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</si>
  <si>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</si>
  <si>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</si>
  <si>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</si>
  <si>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</si>
  <si>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</si>
  <si>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</si>
  <si>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</si>
  <si>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</si>
  <si>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</si>
  <si>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</si>
  <si>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</si>
  <si>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</si>
  <si>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</si>
  <si>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</si>
  <si>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</si>
  <si>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</si>
  <si>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</si>
  <si>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</si>
  <si>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</si>
  <si>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</si>
  <si>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</si>
  <si>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</si>
  <si>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</si>
  <si>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</si>
  <si>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</si>
  <si>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</si>
  <si>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</si>
  <si>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</si>
  <si>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</si>
  <si>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</si>
  <si>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</si>
  <si>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</si>
  <si>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</si>
  <si>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</si>
  <si>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</si>
  <si>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</si>
  <si>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</si>
  <si>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</si>
  <si>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</si>
  <si>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</si>
  <si>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</si>
  <si>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</si>
  <si>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</si>
  <si>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</si>
  <si>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</si>
  <si>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</si>
  <si>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</si>
  <si>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</si>
  <si>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</si>
  <si>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</si>
  <si>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</si>
  <si>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</si>
  <si>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</si>
  <si>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</si>
  <si>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</si>
  <si>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</si>
  <si>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</si>
  <si>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</si>
  <si>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</si>
  <si>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</si>
  <si>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</si>
  <si>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</si>
  <si>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</si>
  <si>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</si>
  <si>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</si>
  <si>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</si>
  <si>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</si>
  <si>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</si>
  <si>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</si>
  <si>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</si>
  <si>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</si>
  <si>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</si>
  <si>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</si>
  <si>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</si>
  <si>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</si>
  <si>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</si>
  <si>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</si>
  <si>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</si>
  <si>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</si>
  <si>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</si>
  <si>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</si>
  <si>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</si>
  <si>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</si>
  <si>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</si>
  <si>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</si>
  <si>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</si>
  <si>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</si>
  <si>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</si>
  <si>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</si>
  <si>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</si>
  <si>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</si>
  <si>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</si>
  <si>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</si>
  <si>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</si>
  <si>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</si>
  <si>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</si>
  <si>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</si>
  <si>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</si>
  <si>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</si>
  <si>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</si>
  <si>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</si>
  <si>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</si>
  <si>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</si>
  <si>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</si>
  <si>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</si>
  <si>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</si>
  <si>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</si>
  <si>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</si>
  <si>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</si>
  <si>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</si>
  <si>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</si>
  <si>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</si>
  <si>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</si>
  <si>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</si>
  <si>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</si>
  <si>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</si>
  <si>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</si>
  <si>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</si>
  <si>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</si>
  <si>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</si>
  <si>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</si>
  <si>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</si>
  <si>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</si>
  <si>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</si>
  <si>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</si>
  <si>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</si>
  <si>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</si>
  <si>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</si>
  <si>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</si>
  <si>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</si>
  <si>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</si>
  <si>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</si>
  <si>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</si>
  <si>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</si>
  <si>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</si>
  <si>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</si>
  <si>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</si>
  <si>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</si>
  <si>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</si>
  <si>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</si>
  <si>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</si>
  <si>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</si>
  <si>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</si>
  <si>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</si>
  <si>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</si>
  <si>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</si>
  <si>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</si>
  <si>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</si>
  <si>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</si>
  <si>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</si>
  <si>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</si>
  <si>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</si>
  <si>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</si>
  <si>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</si>
  <si>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</si>
  <si>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</si>
  <si>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</si>
  <si>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</si>
  <si>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</si>
  <si>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</si>
  <si>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</si>
  <si>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</si>
  <si>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</si>
  <si>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</si>
  <si>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</si>
  <si>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</si>
  <si>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</si>
  <si>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</si>
  <si>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</si>
  <si>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</si>
  <si>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</si>
  <si>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</si>
  <si>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</si>
  <si>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</si>
  <si>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</si>
  <si>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</si>
  <si>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</si>
  <si>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</si>
  <si>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</si>
  <si>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</si>
  <si>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</si>
  <si>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</si>
  <si>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</si>
  <si>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</si>
  <si>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</si>
  <si>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</si>
  <si>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</si>
  <si>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</si>
  <si>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</si>
  <si>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</si>
  <si>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</si>
  <si>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</si>
  <si>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</si>
  <si>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</si>
  <si>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</si>
  <si>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</si>
  <si>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</si>
  <si>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</si>
  <si>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</si>
  <si>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</si>
  <si>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</si>
  <si>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</si>
  <si>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</si>
  <si>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</si>
  <si>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</si>
  <si>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</si>
  <si>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</si>
  <si>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</si>
  <si>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</si>
  <si>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</si>
  <si>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</si>
  <si>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</si>
  <si>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</si>
  <si>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</si>
  <si>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</si>
  <si>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</si>
  <si>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</si>
  <si>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</si>
  <si>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</si>
  <si>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</si>
  <si>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</si>
  <si>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</si>
  <si>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</si>
  <si>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</si>
  <si>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</si>
  <si>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</si>
  <si>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</si>
  <si>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</si>
  <si>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</si>
  <si>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</si>
  <si>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</si>
  <si>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</si>
  <si>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</si>
  <si>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</si>
  <si>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</si>
  <si>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</si>
  <si>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</si>
  <si>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</si>
  <si>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</si>
  <si>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</si>
  <si>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</si>
  <si>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</si>
  <si>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</si>
  <si>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</si>
  <si>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</si>
  <si>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</si>
  <si>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</si>
  <si>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</si>
  <si>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</si>
  <si>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</si>
  <si>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</si>
  <si>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</si>
  <si>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</si>
  <si>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</si>
  <si>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</si>
  <si>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</si>
  <si>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</si>
  <si>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</si>
  <si>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</si>
  <si>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</si>
  <si>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</si>
  <si>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</si>
  <si>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</si>
  <si>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</si>
  <si>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</si>
  <si>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</si>
  <si>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</si>
  <si>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</si>
  <si>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</si>
  <si>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</si>
  <si>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</si>
  <si>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</si>
  <si>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</si>
  <si>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</si>
  <si>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</si>
  <si>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</si>
  <si>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</si>
  <si>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</si>
  <si>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</si>
  <si>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</si>
  <si>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</si>
  <si>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</si>
  <si>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</si>
  <si>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</si>
  <si>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</si>
  <si>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</si>
  <si>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</si>
  <si>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</si>
  <si>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</si>
  <si>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</si>
  <si>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</si>
  <si>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</si>
  <si>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</si>
  <si>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</si>
  <si>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</si>
  <si>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</si>
  <si>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</si>
  <si>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</si>
  <si>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</si>
  <si>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</si>
  <si>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</si>
  <si>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</si>
  <si>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</si>
  <si>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</si>
  <si>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</si>
  <si>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</si>
  <si>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</si>
  <si>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</si>
  <si>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</si>
  <si>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</si>
  <si>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</si>
  <si>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</si>
  <si>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</si>
  <si>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</si>
  <si>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</si>
  <si>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</si>
  <si>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</si>
  <si>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</si>
  <si>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</si>
  <si>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</si>
  <si>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</si>
  <si>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</si>
  <si>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</si>
  <si>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</si>
  <si>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</si>
  <si>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</si>
  <si>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</si>
  <si>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</si>
  <si>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</si>
  <si>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</si>
  <si>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</si>
  <si>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</si>
  <si>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</si>
  <si>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</si>
  <si>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</si>
  <si>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</si>
  <si>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</si>
  <si>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</si>
  <si>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</si>
  <si>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</si>
  <si>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</si>
  <si>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</si>
  <si>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</si>
  <si>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</si>
  <si>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</si>
  <si>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</si>
  <si>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</si>
  <si>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</si>
  <si>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</si>
  <si>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</si>
  <si>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</si>
  <si>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</si>
  <si>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</si>
  <si>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</si>
  <si>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</si>
  <si>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</si>
  <si>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</si>
  <si>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</si>
  <si>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</si>
  <si>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</si>
  <si>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</si>
  <si>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</si>
  <si>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</si>
  <si>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</si>
  <si>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</si>
  <si>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</si>
  <si>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</si>
  <si>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</si>
  <si>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</si>
  <si>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</si>
  <si>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</si>
  <si>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</si>
  <si>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</si>
  <si>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</si>
  <si>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</si>
  <si>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</si>
  <si>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</si>
  <si>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</si>
  <si>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</si>
  <si>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</si>
  <si>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</si>
  <si>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</si>
  <si>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</si>
  <si>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</si>
  <si>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</si>
  <si>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</si>
  <si>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</si>
  <si>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</si>
  <si>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</si>
  <si>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</si>
  <si>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</si>
  <si>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</si>
  <si>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</si>
  <si>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</si>
  <si>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</si>
  <si>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</si>
  <si>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</si>
  <si>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</si>
  <si>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</si>
  <si>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</si>
  <si>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</si>
  <si>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</si>
  <si>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</si>
  <si>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</si>
  <si>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</si>
  <si>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</si>
  <si>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</si>
  <si>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</si>
  <si>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</si>
  <si>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</si>
  <si>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</si>
  <si>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</si>
  <si>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</si>
  <si>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</si>
  <si>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</si>
  <si>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</si>
  <si>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</si>
  <si>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</si>
  <si>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</si>
  <si>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</si>
  <si>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</si>
  <si>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</si>
  <si>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</si>
  <si>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</si>
  <si>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</si>
  <si>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</si>
  <si>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</si>
  <si>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</si>
  <si>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</si>
  <si>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</si>
  <si>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</si>
  <si>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</si>
  <si>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</si>
  <si>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</si>
  <si>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</si>
  <si>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</si>
  <si>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</si>
  <si>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</si>
  <si>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</si>
  <si>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</si>
  <si>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</si>
  <si>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</si>
  <si>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</si>
  <si>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</si>
  <si>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</si>
  <si>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</si>
  <si>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</si>
  <si>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</si>
  <si>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</si>
  <si>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</si>
  <si>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</si>
  <si>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</si>
  <si>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</si>
  <si>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</si>
  <si>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</si>
  <si>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</si>
  <si>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</si>
  <si>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</si>
  <si>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</si>
  <si>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</si>
  <si>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</si>
  <si>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</si>
  <si>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</si>
  <si>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</si>
  <si>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</si>
  <si>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</si>
  <si>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</si>
  <si>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</si>
  <si>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</si>
  <si>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</si>
  <si>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</si>
  <si>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</si>
  <si>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</si>
  <si>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</si>
  <si>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</si>
  <si>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</si>
  <si>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</si>
  <si>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</si>
  <si>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</si>
  <si>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</si>
  <si>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</si>
  <si>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</si>
  <si>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</si>
  <si>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</si>
  <si>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</si>
  <si>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</si>
  <si>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</si>
  <si>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</si>
  <si>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</si>
  <si>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</si>
  <si>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</si>
  <si>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</si>
  <si>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</si>
  <si>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</si>
  <si>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</si>
  <si>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</si>
  <si>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</si>
  <si>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</si>
  <si>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</si>
  <si>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</si>
  <si>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</si>
  <si>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</si>
  <si>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</si>
  <si>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</si>
  <si>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</si>
  <si>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</si>
  <si>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</si>
  <si>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</si>
  <si>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</si>
  <si>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</si>
  <si>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</si>
  <si>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</si>
  <si>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</si>
  <si>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</si>
  <si>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</si>
  <si>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</si>
  <si>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</si>
  <si>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</si>
  <si>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</si>
  <si>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</si>
  <si>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</si>
  <si>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</si>
  <si>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</si>
  <si>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</si>
  <si>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</si>
  <si>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</si>
  <si>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</si>
  <si>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</si>
  <si>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</si>
  <si>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</si>
  <si>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</si>
  <si>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</si>
  <si>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</si>
  <si>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</si>
  <si>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</si>
  <si>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</si>
  <si>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</si>
  <si>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</si>
  <si>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</si>
  <si>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</si>
  <si>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</si>
  <si>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</si>
  <si>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</si>
  <si>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</si>
  <si>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</si>
  <si>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</si>
  <si>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</si>
  <si>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</si>
  <si>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</si>
  <si>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</si>
  <si>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</si>
  <si>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</si>
  <si>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</si>
  <si>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</si>
  <si>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</si>
  <si>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</si>
  <si>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</si>
  <si>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</si>
  <si>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</si>
  <si>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</si>
  <si>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</si>
  <si>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</si>
  <si>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</si>
  <si>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</si>
  <si>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</si>
  <si>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</si>
  <si>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</si>
  <si>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</si>
  <si>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</si>
  <si>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</si>
  <si>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</si>
  <si>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</si>
  <si>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</si>
  <si>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</si>
  <si>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</si>
  <si>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</si>
  <si>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</si>
  <si>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</si>
  <si>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</si>
  <si>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</si>
  <si>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</si>
  <si>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</si>
  <si>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</si>
  <si>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</si>
  <si>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</si>
  <si>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</si>
  <si>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</si>
  <si>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</si>
  <si>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</si>
  <si>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</si>
  <si>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</si>
  <si>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</si>
  <si>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</si>
  <si>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</si>
  <si>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</si>
  <si>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</si>
  <si>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</si>
  <si>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</si>
  <si>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</si>
  <si>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</si>
  <si>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</si>
  <si>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</si>
  <si>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</si>
  <si>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</si>
  <si>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</si>
  <si>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</si>
  <si>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</si>
  <si>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</si>
  <si>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</si>
  <si>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</si>
  <si>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</si>
  <si>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</si>
  <si>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</si>
  <si>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</si>
  <si>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</si>
  <si>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</si>
  <si>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</si>
  <si>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</si>
  <si>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</si>
  <si>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</si>
  <si>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</si>
  <si>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</si>
  <si>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</si>
  <si>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</si>
  <si>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</si>
  <si>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</si>
  <si>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</si>
  <si>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</si>
  <si>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</si>
  <si>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</si>
  <si>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</si>
  <si>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</si>
  <si>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</si>
  <si>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</si>
  <si>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</si>
  <si>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</si>
  <si>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</si>
  <si>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</si>
  <si>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</si>
  <si>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</si>
  <si>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</si>
  <si>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</si>
  <si>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</si>
  <si>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</si>
  <si>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</si>
  <si>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</si>
  <si>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</si>
  <si>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</si>
  <si>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</si>
  <si>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</si>
  <si>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</si>
  <si>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</si>
  <si>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</si>
  <si>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</si>
  <si>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</si>
  <si>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</si>
  <si>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</si>
  <si>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</si>
  <si>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</si>
  <si>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</si>
  <si>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</si>
  <si>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</si>
  <si>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</si>
  <si>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</si>
  <si>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</si>
  <si>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</si>
  <si>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</si>
  <si>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</si>
  <si>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</si>
  <si>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</si>
  <si>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</si>
  <si>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</si>
  <si>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</si>
  <si>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</si>
  <si>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</si>
  <si>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</si>
  <si>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</si>
  <si>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</si>
  <si>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</si>
  <si>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</si>
  <si>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</si>
  <si>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</si>
  <si>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</si>
  <si>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</si>
  <si>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</si>
  <si>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</si>
  <si>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</si>
  <si>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</si>
  <si>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</si>
  <si>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</si>
  <si>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</si>
  <si>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</si>
  <si>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</si>
  <si>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</si>
  <si>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</si>
  <si>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</si>
  <si>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</si>
  <si>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</si>
  <si>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</si>
  <si>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</si>
  <si>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</si>
  <si>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</si>
  <si>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</si>
  <si>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</si>
  <si>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</si>
  <si>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</si>
  <si>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</si>
  <si>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</si>
  <si>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</si>
  <si>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</si>
  <si>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</si>
  <si>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</si>
  <si>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</si>
  <si>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</si>
  <si>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</si>
  <si>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</si>
  <si>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</si>
  <si>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</si>
  <si>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</si>
  <si>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</si>
  <si>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</si>
  <si>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</si>
  <si>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</si>
  <si>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</si>
  <si>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</si>
  <si>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</si>
  <si>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</si>
  <si>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</si>
  <si>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</si>
  <si>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</si>
  <si>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</si>
  <si>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</si>
  <si>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</si>
  <si>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</si>
  <si>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</si>
  <si>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</si>
  <si>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</si>
  <si>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</si>
  <si>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</si>
  <si>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</si>
  <si>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</si>
  <si>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</si>
  <si>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</si>
  <si>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</si>
  <si>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</si>
  <si>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</si>
  <si>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</si>
  <si>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</si>
  <si>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</si>
  <si>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</si>
  <si>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</si>
  <si>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</si>
  <si>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</si>
  <si>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</si>
  <si>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</si>
  <si>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</si>
  <si>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</si>
  <si>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</si>
  <si>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</si>
  <si>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</si>
  <si>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</si>
  <si>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</si>
  <si>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</si>
  <si>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</si>
  <si>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</si>
  <si>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</si>
  <si>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</si>
  <si>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</si>
  <si>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</si>
  <si>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</si>
  <si>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</si>
  <si>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</si>
  <si>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</si>
  <si>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</si>
  <si>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</si>
  <si>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</si>
  <si>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</si>
  <si>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</si>
  <si>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</si>
  <si>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</si>
  <si>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</si>
  <si>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</si>
  <si>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</si>
  <si>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</si>
  <si>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</si>
  <si>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</si>
  <si>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</si>
  <si>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</si>
  <si>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</si>
  <si>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</si>
  <si>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</si>
  <si>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</si>
  <si>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</si>
  <si>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</si>
  <si>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</si>
  <si>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</si>
  <si>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</si>
  <si>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</si>
  <si>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</si>
  <si>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</si>
  <si>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</si>
  <si>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</si>
  <si>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</si>
  <si>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</si>
  <si>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</si>
  <si>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</si>
  <si>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</si>
  <si>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</si>
  <si>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</si>
  <si>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</si>
  <si>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</si>
  <si>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</si>
  <si>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</si>
  <si>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</si>
  <si>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</si>
  <si>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</si>
  <si>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</si>
  <si>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</si>
  <si>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</si>
  <si>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</si>
  <si>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</si>
  <si>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</si>
  <si>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</si>
  <si>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</si>
  <si>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</si>
  <si>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</si>
  <si>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</si>
  <si>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</si>
  <si>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</si>
  <si>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</si>
  <si>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</si>
  <si>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</si>
  <si>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</si>
  <si>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</si>
  <si>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</si>
  <si>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</si>
  <si>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</si>
  <si>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</si>
  <si>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</si>
  <si>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</si>
  <si>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</si>
  <si>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</si>
  <si>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</si>
  <si>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</si>
  <si>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</si>
  <si>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</si>
  <si>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</si>
  <si>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</si>
  <si>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</si>
  <si>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</si>
  <si>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</si>
  <si>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</si>
  <si>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</si>
  <si>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</si>
  <si>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</si>
  <si>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</si>
  <si>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</si>
  <si>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</si>
  <si>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</si>
  <si>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</si>
  <si>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</si>
  <si>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</si>
  <si>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</si>
  <si>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</si>
  <si>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</si>
  <si>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</si>
  <si>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</si>
  <si>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</si>
  <si>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</si>
  <si>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</si>
  <si>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</si>
  <si>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</si>
  <si>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</si>
  <si>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</si>
  <si>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</si>
  <si>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</si>
  <si>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</si>
  <si>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</si>
  <si>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</si>
  <si>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</si>
  <si>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</si>
  <si>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</si>
  <si>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</si>
  <si>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</si>
  <si>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</si>
  <si>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</si>
  <si>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</si>
  <si>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</si>
  <si>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</si>
  <si>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</si>
  <si>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</si>
  <si>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</si>
  <si>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</si>
  <si>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</si>
  <si>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</si>
  <si>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</si>
  <si>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</si>
  <si>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</si>
  <si>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</si>
  <si>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</si>
  <si>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</si>
  <si>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</si>
  <si>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</si>
  <si>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</si>
  <si>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</si>
  <si>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</si>
  <si>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</si>
  <si>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</si>
  <si>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</si>
  <si>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</si>
  <si>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</si>
  <si>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</si>
  <si>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</si>
  <si>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</si>
  <si>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</si>
  <si>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</si>
  <si>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</si>
  <si>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</si>
  <si>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</si>
  <si>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</si>
  <si>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</si>
  <si>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</si>
  <si>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</si>
  <si>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</si>
  <si>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</si>
  <si>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</si>
  <si>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</si>
  <si>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</si>
  <si>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</si>
  <si>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</si>
  <si>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</si>
  <si>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</si>
  <si>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</si>
  <si>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</si>
  <si>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</si>
  <si>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</si>
  <si>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</si>
  <si>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</si>
  <si>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</si>
  <si>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</si>
  <si>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</si>
  <si>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</si>
  <si>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</si>
  <si>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</si>
  <si>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</si>
  <si>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</si>
  <si>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</si>
  <si>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</si>
  <si>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</si>
  <si>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</si>
  <si>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</si>
  <si>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</si>
  <si>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</si>
  <si>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</si>
  <si>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</si>
  <si>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</si>
  <si>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</si>
  <si>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</si>
  <si>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</si>
  <si>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</si>
  <si>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</si>
  <si>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</si>
  <si>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</si>
  <si>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</si>
  <si>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</si>
  <si>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</si>
  <si>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</si>
  <si>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</si>
  <si>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</si>
  <si>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</si>
  <si>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</si>
  <si>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</si>
  <si>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</si>
  <si>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</si>
  <si>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</si>
  <si>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</si>
  <si>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</si>
  <si>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</si>
  <si>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</si>
  <si>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</si>
  <si>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</si>
  <si>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</si>
  <si>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</si>
  <si>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</si>
  <si>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</si>
  <si>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</si>
  <si>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</si>
  <si>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</si>
  <si>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</si>
  <si>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</si>
  <si>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</si>
  <si>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</si>
  <si>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</si>
  <si>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</si>
  <si>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</si>
  <si>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</si>
  <si>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</si>
  <si>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</si>
  <si>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</si>
  <si>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</si>
  <si>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</si>
  <si>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</si>
  <si>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</si>
  <si>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</si>
  <si>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</si>
  <si>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</si>
  <si>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</si>
  <si>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</si>
  <si>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</si>
  <si>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</si>
  <si>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</si>
  <si>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</si>
  <si>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</si>
  <si>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</si>
  <si>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</si>
  <si>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</si>
  <si>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</si>
  <si>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</si>
  <si>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</si>
  <si>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</si>
  <si>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</si>
  <si>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</si>
  <si>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</si>
  <si>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</si>
  <si>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</si>
  <si>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</si>
  <si>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</si>
  <si>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</si>
  <si>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</si>
  <si>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</si>
  <si>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</si>
  <si>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</si>
  <si>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</si>
  <si>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</si>
  <si>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</si>
  <si>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</si>
  <si>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</si>
  <si>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</si>
  <si>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</si>
  <si>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</si>
  <si>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</si>
  <si>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</si>
  <si>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</si>
  <si>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</si>
  <si>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</si>
  <si>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</si>
  <si>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</si>
  <si>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</si>
  <si>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</si>
  <si>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</si>
  <si>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</si>
  <si>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</si>
  <si>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</si>
  <si>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</si>
  <si>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</si>
  <si>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</si>
  <si>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</si>
  <si>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</si>
  <si>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</si>
  <si>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</si>
  <si>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</si>
  <si>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</si>
  <si>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</si>
  <si>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</si>
  <si>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</si>
  <si>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</si>
  <si>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</si>
  <si>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</si>
  <si>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</si>
  <si>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</si>
  <si>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</si>
  <si>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</si>
  <si>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</si>
  <si>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</si>
  <si>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</si>
  <si>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</si>
  <si>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</si>
  <si>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</si>
  <si>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</si>
  <si>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</si>
  <si>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</si>
  <si>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</si>
  <si>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</si>
  <si>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</si>
  <si>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</si>
  <si>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</si>
  <si>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</si>
  <si>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</si>
  <si>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</si>
  <si>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</si>
  <si>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</si>
  <si>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</si>
  <si>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</si>
  <si>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</si>
  <si>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</si>
  <si>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</si>
  <si>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</si>
  <si>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</si>
  <si>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</si>
  <si>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</si>
  <si>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</si>
  <si>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</si>
  <si>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</si>
  <si>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</si>
  <si>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</si>
  <si>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</si>
  <si>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</si>
  <si>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</si>
  <si>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</si>
  <si>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</si>
  <si>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</si>
  <si>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</si>
  <si>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</si>
  <si>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</si>
  <si>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</si>
  <si>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</si>
  <si>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</si>
  <si>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</si>
  <si>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</si>
  <si>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</si>
  <si>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</si>
  <si>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</si>
  <si>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</si>
  <si>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</si>
  <si>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</si>
  <si>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</si>
  <si>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</si>
  <si>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</si>
  <si>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</si>
  <si>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</si>
  <si>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</si>
  <si>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</si>
  <si>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</si>
  <si>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</si>
  <si>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</si>
  <si>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</si>
  <si>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</si>
  <si>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</si>
  <si>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</si>
  <si>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</si>
  <si>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</si>
  <si>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</si>
  <si>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</si>
  <si>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</si>
  <si>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</si>
  <si>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</si>
  <si>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</si>
  <si>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</si>
  <si>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</si>
  <si>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</si>
  <si>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</si>
  <si>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</si>
  <si>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</si>
  <si>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</si>
  <si>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</si>
  <si>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</si>
  <si>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</si>
  <si>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</si>
  <si>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</si>
  <si>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</si>
  <si>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</si>
  <si>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</si>
  <si>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</si>
  <si>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</si>
  <si>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</si>
  <si>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</si>
  <si>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</si>
  <si>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</si>
  <si>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</si>
  <si>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</si>
  <si>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</si>
  <si>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</si>
  <si>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</si>
  <si>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</si>
  <si>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</si>
  <si>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</si>
  <si>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</si>
  <si>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</si>
  <si>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</si>
  <si>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</si>
  <si>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</si>
  <si>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</si>
  <si>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</si>
  <si>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</si>
  <si>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</si>
  <si>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</si>
  <si>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</si>
  <si>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</si>
  <si>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</si>
  <si>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</si>
  <si>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</si>
  <si>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</si>
  <si>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</si>
  <si>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</si>
  <si>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</si>
  <si>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</si>
  <si>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</si>
  <si>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</si>
  <si>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</si>
  <si>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</si>
  <si>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</si>
  <si>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</si>
  <si>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</si>
  <si>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</si>
  <si>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</si>
  <si>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</si>
  <si>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</si>
  <si>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</si>
  <si>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</si>
  <si>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</si>
  <si>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</si>
  <si>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</si>
  <si>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</si>
  <si>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</si>
  <si>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</si>
  <si>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</si>
  <si>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</si>
  <si>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</si>
  <si>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</si>
  <si>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</si>
  <si>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</si>
  <si>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</si>
  <si>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</si>
  <si>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</si>
  <si>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</si>
  <si>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</si>
  <si>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</si>
  <si>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</si>
  <si>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</si>
  <si>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</si>
  <si>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</si>
  <si>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</si>
  <si>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</si>
  <si>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</si>
  <si>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</si>
  <si>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</si>
  <si>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</si>
  <si>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</si>
  <si>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</si>
  <si>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</si>
  <si>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</si>
  <si>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</si>
  <si>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</si>
  <si>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</si>
  <si>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</si>
  <si>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</si>
  <si>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</si>
  <si>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</si>
  <si>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</si>
  <si>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</si>
  <si>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</si>
  <si>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</si>
  <si>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</si>
  <si>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</si>
  <si>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</si>
  <si>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</si>
  <si>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</si>
  <si>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</si>
  <si>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</si>
  <si>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</si>
  <si>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</si>
  <si>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</si>
  <si>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</si>
  <si>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</si>
  <si>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</si>
  <si>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</si>
  <si>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</si>
  <si>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</si>
  <si>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</si>
  <si>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</si>
  <si>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</si>
  <si>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</si>
  <si>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</si>
  <si>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</si>
  <si>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</si>
  <si>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</si>
  <si>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</si>
  <si>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</si>
  <si>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</si>
  <si>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</si>
  <si>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</si>
  <si>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</si>
  <si>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</si>
  <si>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</si>
  <si>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</si>
  <si>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</si>
  <si>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</si>
  <si>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</si>
  <si>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</si>
  <si>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</si>
  <si>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</si>
  <si>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</si>
  <si>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</si>
  <si>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</si>
  <si>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</si>
  <si>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</si>
  <si>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</si>
  <si>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</si>
  <si>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</si>
  <si>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</si>
  <si>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</si>
  <si>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</si>
  <si>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</si>
  <si>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</si>
  <si>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</si>
  <si>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</si>
  <si>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</si>
  <si>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</si>
  <si>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</si>
  <si>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</si>
  <si>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</si>
  <si>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</si>
  <si>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</si>
  <si>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</si>
  <si>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</si>
  <si>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</si>
  <si>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</si>
  <si>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</si>
  <si>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</si>
  <si>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</si>
  <si>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</si>
  <si>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</si>
  <si>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</si>
  <si>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</si>
  <si>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</si>
  <si>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</si>
  <si>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</si>
  <si>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</si>
  <si>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</si>
  <si>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</si>
  <si>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</si>
  <si>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</si>
  <si>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</si>
  <si>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</si>
  <si>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</si>
  <si>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</si>
  <si>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</si>
  <si>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</si>
  <si>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</si>
  <si>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</si>
  <si>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</si>
  <si>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</si>
  <si>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</si>
  <si>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</si>
  <si>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</si>
  <si>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</si>
  <si>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</si>
  <si>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</si>
  <si>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</si>
  <si>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</si>
  <si>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</si>
  <si>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</si>
  <si>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</si>
  <si>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</si>
  <si>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</si>
  <si>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</si>
  <si>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</si>
  <si>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</si>
  <si>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</si>
  <si>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</si>
  <si>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</si>
  <si>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</si>
  <si>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</si>
  <si>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</si>
  <si>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</si>
  <si>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</si>
  <si>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</si>
  <si>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</si>
  <si>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</si>
  <si>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</si>
  <si>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</si>
  <si>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</si>
  <si>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</si>
  <si>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</si>
  <si>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</si>
  <si>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</si>
  <si>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</si>
  <si>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</si>
  <si>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</si>
  <si>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</si>
  <si>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</si>
  <si>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</si>
  <si>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</si>
  <si>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</si>
  <si>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</si>
  <si>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</si>
  <si>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</si>
  <si>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</si>
  <si>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</si>
  <si>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</si>
  <si>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</si>
  <si>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</si>
  <si>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</si>
  <si>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</si>
  <si>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</si>
  <si>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</si>
  <si>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</si>
  <si>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</si>
  <si>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</si>
  <si>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</si>
  <si>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</si>
  <si>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</si>
  <si>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</si>
  <si>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</si>
  <si>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</si>
  <si>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</si>
  <si>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</si>
  <si>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</si>
  <si>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</si>
  <si>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</si>
  <si>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</si>
  <si>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</si>
  <si>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</si>
  <si>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</si>
  <si>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</si>
  <si>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</si>
  <si>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</si>
  <si>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</si>
  <si>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</si>
  <si>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</si>
  <si>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</si>
  <si>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</si>
  <si>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</si>
  <si>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</si>
  <si>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</si>
  <si>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</si>
  <si>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</si>
  <si>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</si>
  <si>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</si>
  <si>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</si>
  <si>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</si>
  <si>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</si>
  <si>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</si>
  <si>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</si>
  <si>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</si>
  <si>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</si>
  <si>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</si>
  <si>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</si>
  <si>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</si>
  <si>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</si>
  <si>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</si>
  <si>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</si>
  <si>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</si>
  <si>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</si>
  <si>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</si>
  <si>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</si>
  <si>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</si>
  <si>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</si>
  <si>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</si>
  <si>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</si>
  <si>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</si>
  <si>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</si>
  <si>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</si>
  <si>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</si>
  <si>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</si>
  <si>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</si>
  <si>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</si>
  <si>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</si>
  <si>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</si>
  <si>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</si>
  <si>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</si>
  <si>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</si>
  <si>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</si>
  <si>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</si>
  <si>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</si>
  <si>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</si>
  <si>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</si>
  <si>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</si>
  <si>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</si>
  <si>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</si>
  <si>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</si>
  <si>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</si>
  <si>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</si>
  <si>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</si>
  <si>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</si>
  <si>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</si>
  <si>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</si>
  <si>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</si>
  <si>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</si>
  <si>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</si>
  <si>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</si>
  <si>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</si>
  <si>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</si>
  <si>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</si>
  <si>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</si>
  <si>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</si>
  <si>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</si>
  <si>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</si>
  <si>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</si>
  <si>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</si>
  <si>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</si>
  <si>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</si>
  <si>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</si>
  <si>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</si>
  <si>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</si>
  <si>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</si>
  <si>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</si>
  <si>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</si>
  <si>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</si>
  <si>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</si>
  <si>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</si>
  <si>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</si>
  <si>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</si>
  <si>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</si>
  <si>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</si>
  <si>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</si>
  <si>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</si>
  <si>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</si>
  <si>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</si>
  <si>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</si>
  <si>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</si>
  <si>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</si>
  <si>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</si>
  <si>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</si>
  <si>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</si>
  <si>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</si>
  <si>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</si>
  <si>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</si>
  <si>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</si>
  <si>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</si>
  <si>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</si>
  <si>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</si>
  <si>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</si>
  <si>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</si>
  <si>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</si>
  <si>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</si>
  <si>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</si>
  <si>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</si>
  <si>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</si>
  <si>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</si>
  <si>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</si>
  <si>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</si>
  <si>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</si>
  <si>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</si>
  <si>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</si>
  <si>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</si>
  <si>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</si>
  <si>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</si>
  <si>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</si>
  <si>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</si>
  <si>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</si>
  <si>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</si>
  <si>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</si>
  <si>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</si>
  <si>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</si>
  <si>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</si>
  <si>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</si>
  <si>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</si>
  <si>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</si>
  <si>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</si>
  <si>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</si>
  <si>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</si>
  <si>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</si>
  <si>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</si>
  <si>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</si>
  <si>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</si>
  <si>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</si>
  <si>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</si>
  <si>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</si>
  <si>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</si>
  <si>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</si>
  <si>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</si>
  <si>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</si>
  <si>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</si>
  <si>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</si>
  <si>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</si>
  <si>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</si>
  <si>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</si>
  <si>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</si>
  <si>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</si>
  <si>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</si>
  <si>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</si>
  <si>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</si>
  <si>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</si>
  <si>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</si>
  <si>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</si>
  <si>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</si>
  <si>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</si>
  <si>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</si>
  <si>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</si>
  <si>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</si>
  <si>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</si>
  <si>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</si>
  <si>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</si>
  <si>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</si>
  <si>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</si>
  <si>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</si>
  <si>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</si>
  <si>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</si>
  <si>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</si>
  <si>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</si>
  <si>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</si>
  <si>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</si>
  <si>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</si>
  <si>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</si>
  <si>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</si>
  <si>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</si>
  <si>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</si>
  <si>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</si>
  <si>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</si>
  <si>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</si>
  <si>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</si>
  <si>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</si>
  <si>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</si>
  <si>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</si>
  <si>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</si>
  <si>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</si>
  <si>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</si>
  <si>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</si>
  <si>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</si>
  <si>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</si>
  <si>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</si>
  <si>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</si>
  <si>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</si>
  <si>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</si>
  <si>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</si>
  <si>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</si>
  <si>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</si>
  <si>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</si>
  <si>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</si>
  <si>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</si>
  <si>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</si>
  <si>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</si>
  <si>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</si>
  <si>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</si>
  <si>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</si>
  <si>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</si>
  <si>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</si>
  <si>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</si>
  <si>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</si>
  <si>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</si>
  <si>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</si>
  <si>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</si>
  <si>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</si>
  <si>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</si>
  <si>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</si>
  <si>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</si>
  <si>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</si>
  <si>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</si>
  <si>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</si>
  <si>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</si>
  <si>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</si>
  <si>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</si>
  <si>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</si>
  <si>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</si>
  <si>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</si>
  <si>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</si>
  <si>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</si>
  <si>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</si>
  <si>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</si>
  <si>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</si>
  <si>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</si>
  <si>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</si>
  <si>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</si>
  <si>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</si>
  <si>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</si>
  <si>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</si>
  <si>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</si>
  <si>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</si>
  <si>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</si>
  <si>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</si>
  <si>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</si>
  <si>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</si>
  <si>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</si>
  <si>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</si>
  <si>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</si>
  <si>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</si>
  <si>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</si>
  <si>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</si>
  <si>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</si>
  <si>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</si>
  <si>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</si>
  <si>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</si>
  <si>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</si>
  <si>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</si>
  <si>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</si>
  <si>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</si>
  <si>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</si>
  <si>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</si>
  <si>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</si>
  <si>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</si>
  <si>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</si>
  <si>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</si>
  <si>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</si>
  <si>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</si>
  <si>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</si>
  <si>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</si>
  <si>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</si>
  <si>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</si>
  <si>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</si>
  <si>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</si>
  <si>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</si>
  <si>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</si>
  <si>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</si>
  <si>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</si>
  <si>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</si>
  <si>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</si>
  <si>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</si>
  <si>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</si>
  <si>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</si>
  <si>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</si>
  <si>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</si>
  <si>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</si>
  <si>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</si>
  <si>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</si>
  <si>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</si>
  <si>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</si>
  <si>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</si>
  <si>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</si>
  <si>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</si>
  <si>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</si>
  <si>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</si>
  <si>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</si>
  <si>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</si>
  <si>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</si>
  <si>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</si>
  <si>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</si>
  <si>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</si>
  <si>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</si>
  <si>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</si>
  <si>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</si>
  <si>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</si>
  <si>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</si>
  <si>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</si>
  <si>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</si>
  <si>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</si>
  <si>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</si>
  <si>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</si>
  <si>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</si>
  <si>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</si>
  <si>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</si>
  <si>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</si>
  <si>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</si>
  <si>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</si>
  <si>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</si>
  <si>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</si>
  <si>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</si>
  <si>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</si>
  <si>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</si>
  <si>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</si>
  <si>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</si>
  <si>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</si>
  <si>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</si>
  <si>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</si>
  <si>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</si>
  <si>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</si>
  <si>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</si>
  <si>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</si>
  <si>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</si>
  <si>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</si>
  <si>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</si>
  <si>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</si>
  <si>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</si>
  <si>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</si>
  <si>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</si>
  <si>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</si>
  <si>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</si>
  <si>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</si>
  <si>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</si>
  <si>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</si>
  <si>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</si>
  <si>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</si>
  <si>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</si>
  <si>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</si>
  <si>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</si>
  <si>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</si>
  <si>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</si>
  <si>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</si>
  <si>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</si>
  <si>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</si>
  <si>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</si>
  <si>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</si>
  <si>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</si>
  <si>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</si>
  <si>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</si>
  <si>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</si>
  <si>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</si>
  <si>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</si>
  <si>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</si>
  <si>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</si>
  <si>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</si>
  <si>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</si>
  <si>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</si>
  <si>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</si>
  <si>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</si>
  <si>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</si>
  <si>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</si>
  <si>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</si>
  <si>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</si>
  <si>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</si>
  <si>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</si>
  <si>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</si>
  <si>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</si>
  <si>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</si>
  <si>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</si>
  <si>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</si>
  <si>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</si>
  <si>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</si>
  <si>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</si>
  <si>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</si>
  <si>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</si>
  <si>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</si>
  <si>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</si>
  <si>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</si>
  <si>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</si>
  <si>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</si>
  <si>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</si>
  <si>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</si>
  <si>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</si>
  <si>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</si>
  <si>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</si>
  <si>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</si>
  <si>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</si>
  <si>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</si>
  <si>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</si>
  <si>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</si>
  <si>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</si>
  <si>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</si>
  <si>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</si>
  <si>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</si>
  <si>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</si>
  <si>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</si>
  <si>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</si>
  <si>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</si>
  <si>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</si>
  <si>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</si>
  <si>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</si>
  <si>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</si>
  <si>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</si>
  <si>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</si>
  <si>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</si>
  <si>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</si>
  <si>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</si>
  <si>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</si>
  <si>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</si>
  <si>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</si>
  <si>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</si>
  <si>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</si>
  <si>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</si>
  <si>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</si>
  <si>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</si>
  <si>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</si>
  <si>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</si>
  <si>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</si>
  <si>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</si>
  <si>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</si>
  <si>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</si>
  <si>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</si>
  <si>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</si>
  <si>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</si>
  <si>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</si>
  <si>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</si>
  <si>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</si>
  <si>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</si>
  <si>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</si>
  <si>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</si>
  <si>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</si>
  <si>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</si>
  <si>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</si>
  <si>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</si>
  <si>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</si>
  <si>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</si>
  <si>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</si>
  <si>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</si>
  <si>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</si>
  <si>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</si>
  <si>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</si>
  <si>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</si>
  <si>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</si>
  <si>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</si>
  <si>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</si>
  <si>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</si>
  <si>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</si>
  <si>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</si>
  <si>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</si>
  <si>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</si>
  <si>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</si>
  <si>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</si>
  <si>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</si>
  <si>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</si>
  <si>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</si>
  <si>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</si>
  <si>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</si>
  <si>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</si>
  <si>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</si>
  <si>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</si>
  <si>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</si>
  <si>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</si>
  <si>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</si>
  <si>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</si>
  <si>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</si>
  <si>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</si>
  <si>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</si>
  <si>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</si>
  <si>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</si>
  <si>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</si>
  <si>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</si>
  <si>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</si>
  <si>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</si>
  <si>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</si>
  <si>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</si>
  <si>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</si>
  <si>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</si>
  <si>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</si>
  <si>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</si>
  <si>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</si>
  <si>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</si>
  <si>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</si>
  <si>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</si>
  <si>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</si>
  <si>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</si>
  <si>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</si>
  <si>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</si>
  <si>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</si>
  <si>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</si>
  <si>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</si>
  <si>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</si>
  <si>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</si>
  <si>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</si>
  <si>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</si>
  <si>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</si>
  <si>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</si>
  <si>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</si>
  <si>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</si>
  <si>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</si>
  <si>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</si>
  <si>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</si>
  <si>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</si>
  <si>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</si>
  <si>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</si>
  <si>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</si>
  <si>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</si>
  <si>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</si>
  <si>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</si>
  <si>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</si>
  <si>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</si>
  <si>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</si>
  <si>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</si>
  <si>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</si>
  <si>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</si>
  <si>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</si>
  <si>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</si>
  <si>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</si>
  <si>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</si>
  <si>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</si>
  <si>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</si>
  <si>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</si>
  <si>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</si>
  <si>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</si>
  <si>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</si>
  <si>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</si>
  <si>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</si>
  <si>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</si>
  <si>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</si>
  <si>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</si>
  <si>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</si>
  <si>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</si>
  <si>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</si>
  <si>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</si>
  <si>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</si>
  <si>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</si>
  <si>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</si>
  <si>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</si>
  <si>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</si>
  <si>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</si>
  <si>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</si>
  <si>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</si>
  <si>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</si>
  <si>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</si>
  <si>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</si>
  <si>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</si>
  <si>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</si>
  <si>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</si>
  <si>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</si>
  <si>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</si>
  <si>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</si>
  <si>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</si>
  <si>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</si>
  <si>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</si>
  <si>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</si>
  <si>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</si>
  <si>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</si>
  <si>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</si>
  <si>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</si>
  <si>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</si>
  <si>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</si>
  <si>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</si>
  <si>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</si>
  <si>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</si>
  <si>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</si>
  <si>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</si>
  <si>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</si>
  <si>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</si>
  <si>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</si>
  <si>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</si>
  <si>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</si>
  <si>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</si>
  <si>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</si>
  <si>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</si>
  <si>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</si>
  <si>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</si>
  <si>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</si>
  <si>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</si>
  <si>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</si>
  <si>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</si>
  <si>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</si>
  <si>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</si>
  <si>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</si>
  <si>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</si>
  <si>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</si>
  <si>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</si>
  <si>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</si>
  <si>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</si>
  <si>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</si>
  <si>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</si>
  <si>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</si>
  <si>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</si>
  <si>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</si>
  <si>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</si>
  <si>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</si>
  <si>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</si>
  <si>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</si>
  <si>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</si>
  <si>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</si>
  <si>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</si>
  <si>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</si>
  <si>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</si>
  <si>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</si>
  <si>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</si>
  <si>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</si>
  <si>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</si>
  <si>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</si>
  <si>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</si>
  <si>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</si>
  <si>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</si>
  <si>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</si>
  <si>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</si>
  <si>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</si>
  <si>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</si>
  <si>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</si>
  <si>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</si>
  <si>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</si>
  <si>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</si>
  <si>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</si>
  <si>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</si>
  <si>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</si>
  <si>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</si>
  <si>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</si>
  <si>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</si>
  <si>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</si>
  <si>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</si>
  <si>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</si>
  <si>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</si>
  <si>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</si>
  <si>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</si>
  <si>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</si>
  <si>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</si>
  <si>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</si>
  <si>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</si>
  <si>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</si>
  <si>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</si>
  <si>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</si>
  <si>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</si>
  <si>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</si>
  <si>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</si>
  <si>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</si>
  <si>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</si>
  <si>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</si>
  <si>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</si>
  <si>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</si>
  <si>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</si>
  <si>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</si>
  <si>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</si>
  <si>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</si>
  <si>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</si>
  <si>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</si>
  <si>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</si>
  <si>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</si>
  <si>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</si>
  <si>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</si>
  <si>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</si>
  <si>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</si>
  <si>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</si>
  <si>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</si>
  <si>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</si>
  <si>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</si>
  <si>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</si>
  <si>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</si>
  <si>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</si>
  <si>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</si>
  <si>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</si>
  <si>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</si>
  <si>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</si>
  <si>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</si>
  <si>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</si>
  <si>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</si>
  <si>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</si>
  <si>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</si>
  <si>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</si>
  <si>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</si>
  <si>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</si>
  <si>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</si>
  <si>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</si>
  <si>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</si>
  <si>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</si>
  <si>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</si>
  <si>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</si>
  <si>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</si>
  <si>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</si>
  <si>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</si>
  <si>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</si>
  <si>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</si>
  <si>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</si>
  <si>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</si>
  <si>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</si>
  <si>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</si>
  <si>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</si>
  <si>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</si>
  <si>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</si>
  <si>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</si>
  <si>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</si>
  <si>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</si>
  <si>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</si>
  <si>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</si>
  <si>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</si>
  <si>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</si>
  <si>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</si>
  <si>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</si>
  <si>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</si>
  <si>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</si>
  <si>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</si>
  <si>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</si>
  <si>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</si>
  <si>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</si>
  <si>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</si>
  <si>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</si>
  <si>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</si>
  <si>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</si>
  <si>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</si>
  <si>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</si>
  <si>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</si>
  <si>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</si>
  <si>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</si>
  <si>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</si>
  <si>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</si>
  <si>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</si>
  <si>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</si>
  <si>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</si>
  <si>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</si>
  <si>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</si>
  <si>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</si>
  <si>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</si>
  <si>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</si>
  <si>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</si>
  <si>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</si>
  <si>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</si>
  <si>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</si>
  <si>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</si>
  <si>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</si>
  <si>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</si>
  <si>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</si>
  <si>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</si>
  <si>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</si>
  <si>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</si>
  <si>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</si>
  <si>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</si>
  <si>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</si>
  <si>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</si>
  <si>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</si>
  <si>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</si>
  <si>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</si>
  <si>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</si>
  <si>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</si>
  <si>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</si>
  <si>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</si>
  <si>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</si>
  <si>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</si>
  <si>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</si>
  <si>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</si>
  <si>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</si>
  <si>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</si>
  <si>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</si>
  <si>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</si>
  <si>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</si>
  <si>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</si>
  <si>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</si>
  <si>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</si>
  <si>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</si>
  <si>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</si>
  <si>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</si>
  <si>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</si>
  <si>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</si>
  <si>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</si>
  <si>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</si>
  <si>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</si>
  <si>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</si>
  <si>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</si>
  <si>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</si>
  <si>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</si>
  <si>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</si>
  <si>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</si>
  <si>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</si>
  <si>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</si>
  <si>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</si>
  <si>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</si>
  <si>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</si>
  <si>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</si>
  <si>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</si>
  <si>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</si>
  <si>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</si>
  <si>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</si>
  <si>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</si>
  <si>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</si>
  <si>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</si>
  <si>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</si>
  <si>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</si>
  <si>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</si>
  <si>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</si>
  <si>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</si>
  <si>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</si>
  <si>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</si>
  <si>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</si>
  <si>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</si>
  <si>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</si>
  <si>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</si>
  <si>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</si>
  <si>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</si>
  <si>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</si>
  <si>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</si>
  <si>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</si>
  <si>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</si>
  <si>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</si>
  <si>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</si>
  <si>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</si>
  <si>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</si>
  <si>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</si>
  <si>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</si>
  <si>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</si>
  <si>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</si>
  <si>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</si>
  <si>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</si>
  <si>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</si>
  <si>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</si>
  <si>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</si>
  <si>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</si>
  <si>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</si>
  <si>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</si>
  <si>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</si>
  <si>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</si>
  <si>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</si>
  <si>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</si>
  <si>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</si>
  <si>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</si>
  <si>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</si>
  <si>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</si>
  <si>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</si>
  <si>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</si>
  <si>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</si>
  <si>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</si>
  <si>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</si>
  <si>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</si>
  <si>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</si>
  <si>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</si>
  <si>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</si>
  <si>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</si>
  <si>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</si>
  <si>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</si>
  <si>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</si>
  <si>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</si>
  <si>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</si>
  <si>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</si>
  <si>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</si>
  <si>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</si>
  <si>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</si>
  <si>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</si>
  <si>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</si>
  <si>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</si>
  <si>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</si>
  <si>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</si>
  <si>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</si>
  <si>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</si>
  <si>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</si>
  <si>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</si>
  <si>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</si>
  <si>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</si>
  <si>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</si>
  <si>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</si>
  <si>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</si>
  <si>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</si>
  <si>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</si>
  <si>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</si>
  <si>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</si>
  <si>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</si>
  <si>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</si>
  <si>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</si>
  <si>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</si>
  <si>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</si>
  <si>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</si>
  <si>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</si>
  <si>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</si>
  <si>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</si>
  <si>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</si>
  <si>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</si>
  <si>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</si>
  <si>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</si>
  <si>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</si>
  <si>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</si>
  <si>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</si>
  <si>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</si>
  <si>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</si>
  <si>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</si>
  <si>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</si>
  <si>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</si>
  <si>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</si>
  <si>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</si>
  <si>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</si>
  <si>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</si>
  <si>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</si>
  <si>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</si>
  <si>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</si>
  <si>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</si>
  <si>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</si>
  <si>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</si>
  <si>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</si>
  <si>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</si>
  <si>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</si>
  <si>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</si>
  <si>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</si>
  <si>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</si>
  <si>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</si>
  <si>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</si>
  <si>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</si>
  <si>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</si>
  <si>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</si>
  <si>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</si>
  <si>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</si>
  <si>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</si>
  <si>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</si>
  <si>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</si>
  <si>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</si>
  <si>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</si>
  <si>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</si>
  <si>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</si>
  <si>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</si>
  <si>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</si>
  <si>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</si>
  <si>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</si>
  <si>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</si>
  <si>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</si>
  <si>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</si>
  <si>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</si>
  <si>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</si>
  <si>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</si>
  <si>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</si>
  <si>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</si>
  <si>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</si>
  <si>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</si>
  <si>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</si>
  <si>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</si>
  <si>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</si>
  <si>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</si>
  <si>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</si>
  <si>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</si>
  <si>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</si>
  <si>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</si>
  <si>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</si>
  <si>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</si>
  <si>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</si>
  <si>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</si>
  <si>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</si>
  <si>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</si>
  <si>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</si>
  <si>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</si>
  <si>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</si>
  <si>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</si>
  <si>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</si>
  <si>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</si>
  <si>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</si>
  <si>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</si>
  <si>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</si>
  <si>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</si>
  <si>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</si>
  <si>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</si>
  <si>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</si>
  <si>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</si>
  <si>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</si>
  <si>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</si>
  <si>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</si>
  <si>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</si>
  <si>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</si>
  <si>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</si>
  <si>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</si>
  <si>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</si>
  <si>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</si>
  <si>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</si>
  <si>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</si>
  <si>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</si>
  <si>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</si>
  <si>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</si>
  <si>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</si>
  <si>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</si>
  <si>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</si>
  <si>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</si>
  <si>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</si>
  <si>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</si>
  <si>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</si>
  <si>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</si>
  <si>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</si>
  <si>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</si>
  <si>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</si>
  <si>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</si>
  <si>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</si>
  <si>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</si>
  <si>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</si>
  <si>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</si>
  <si>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</si>
  <si>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</si>
  <si>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</si>
  <si>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</si>
  <si>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</si>
  <si>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</si>
  <si>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</si>
  <si>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</si>
  <si>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</si>
  <si>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</si>
  <si>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</si>
  <si>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</si>
  <si>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</si>
  <si>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</si>
  <si>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</si>
  <si>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</si>
  <si>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</si>
  <si>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</si>
  <si>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</si>
  <si>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</si>
  <si>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</si>
  <si>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</si>
  <si>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</si>
  <si>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</si>
  <si>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</si>
  <si>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</si>
  <si>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</si>
  <si>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</si>
  <si>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</si>
  <si>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</si>
  <si>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</si>
  <si>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</si>
  <si>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</si>
  <si>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</si>
  <si>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</si>
  <si>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</si>
  <si>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</si>
  <si>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</si>
  <si>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</si>
  <si>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</si>
  <si>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</si>
  <si>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</si>
  <si>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</si>
  <si>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</si>
  <si>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</si>
  <si>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</si>
  <si>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</si>
  <si>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</si>
  <si>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</si>
  <si>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</si>
  <si>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</si>
  <si>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</si>
  <si>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</si>
  <si>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</si>
  <si>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</si>
  <si>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</si>
  <si>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</si>
  <si>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</si>
  <si>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</si>
  <si>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</si>
  <si>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</si>
  <si>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</si>
  <si>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</si>
  <si>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</si>
  <si>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</si>
  <si>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</si>
  <si>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</si>
  <si>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</si>
  <si>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</si>
  <si>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</si>
  <si>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</si>
  <si>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</si>
  <si>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</si>
  <si>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</si>
  <si>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</si>
  <si>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</si>
  <si>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</si>
  <si>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</si>
  <si>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</si>
  <si>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</si>
  <si>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</si>
  <si>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</si>
  <si>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</si>
  <si>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</si>
  <si>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</si>
  <si>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</si>
  <si>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</si>
  <si>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</si>
  <si>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</si>
  <si>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</si>
  <si>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</si>
  <si>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</si>
  <si>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</si>
  <si>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</si>
  <si>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</si>
  <si>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</si>
  <si>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</si>
  <si>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</si>
  <si>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</si>
  <si>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</si>
  <si>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</si>
  <si>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</si>
  <si>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</si>
  <si>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</si>
  <si>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</si>
  <si>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</si>
  <si>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</si>
  <si>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</si>
  <si>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</si>
  <si>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</si>
  <si>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</si>
  <si>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</si>
  <si>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</si>
  <si>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</si>
  <si>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</si>
  <si>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</si>
  <si>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</si>
  <si>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</si>
  <si>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</si>
  <si>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</si>
  <si>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</si>
  <si>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</si>
  <si>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</si>
  <si>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</si>
  <si>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</si>
  <si>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</si>
  <si>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</si>
  <si>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</si>
  <si>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</si>
  <si>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</si>
  <si>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</si>
  <si>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</si>
  <si>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</si>
  <si>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</si>
  <si>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</si>
  <si>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</si>
  <si>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</si>
  <si>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</si>
  <si>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</si>
  <si>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</si>
  <si>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</si>
  <si>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</si>
  <si>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</si>
  <si>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</si>
  <si>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</si>
  <si>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</si>
  <si>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</si>
  <si>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</si>
  <si>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</si>
  <si>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</si>
  <si>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</si>
  <si>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</si>
  <si>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</si>
  <si>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</si>
  <si>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</si>
  <si>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</si>
  <si>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</si>
  <si>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</si>
  <si>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</si>
  <si>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</si>
  <si>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</si>
  <si>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</si>
  <si>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</si>
  <si>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</si>
  <si>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</si>
  <si>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</si>
  <si>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</si>
  <si>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</si>
  <si>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</si>
  <si>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</si>
  <si>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</si>
  <si>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</si>
  <si>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</si>
  <si>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</si>
  <si>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</si>
  <si>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</si>
  <si>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</si>
  <si>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</si>
  <si>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</si>
  <si>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</si>
  <si>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</si>
  <si>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</si>
  <si>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</si>
  <si>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</si>
  <si>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</si>
  <si>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</si>
  <si>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</si>
  <si>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</si>
  <si>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</si>
  <si>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</si>
  <si>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</si>
  <si>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</si>
  <si>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</si>
  <si>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</si>
  <si>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</si>
  <si>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</si>
  <si>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</si>
  <si>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</si>
  <si>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</si>
  <si>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</si>
  <si>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</si>
  <si>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</si>
  <si>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</si>
  <si>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</si>
  <si>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</si>
  <si>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</si>
  <si>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</si>
  <si>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</si>
  <si>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</si>
  <si>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</si>
  <si>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</si>
  <si>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</si>
  <si>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</si>
  <si>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</si>
  <si>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</si>
  <si>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</si>
  <si>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</si>
  <si>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</si>
  <si>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</si>
  <si>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</si>
  <si>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</si>
  <si>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</si>
  <si>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</si>
  <si>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</si>
  <si>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</si>
  <si>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</si>
  <si>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</si>
  <si>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</si>
  <si>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</si>
  <si>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</si>
  <si>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</si>
  <si>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</si>
  <si>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</si>
  <si>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</si>
  <si>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</si>
  <si>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</si>
  <si>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</si>
  <si>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</si>
  <si>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</si>
  <si>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</si>
  <si>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</si>
  <si>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</si>
  <si>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</si>
  <si>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</si>
  <si>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</si>
  <si>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</si>
  <si>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</si>
  <si>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</si>
  <si>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</si>
  <si>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</si>
  <si>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</si>
  <si>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</si>
  <si>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</si>
  <si>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</si>
  <si>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</si>
  <si>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</si>
  <si>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</si>
  <si>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</si>
  <si>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</si>
  <si>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</si>
  <si>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</si>
  <si>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</si>
  <si>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</si>
  <si>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</si>
  <si>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</si>
  <si>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</si>
  <si>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</si>
  <si>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</si>
  <si>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</si>
  <si>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</si>
  <si>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</si>
  <si>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</si>
  <si>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</si>
  <si>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</si>
  <si>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</si>
  <si>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</si>
  <si>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</si>
  <si>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</si>
  <si>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</si>
  <si>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</si>
  <si>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</si>
  <si>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</si>
  <si>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</si>
  <si>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</si>
  <si>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</si>
  <si>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</si>
  <si>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</si>
  <si>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</si>
  <si>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</si>
  <si>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</si>
  <si>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</si>
  <si>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</si>
  <si>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</si>
  <si>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</si>
  <si>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</si>
  <si>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</si>
  <si>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</si>
  <si>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</si>
  <si>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</si>
  <si>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</si>
  <si>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</si>
  <si>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</si>
  <si>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</si>
  <si>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</si>
  <si>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</si>
  <si>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</si>
  <si>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</si>
  <si>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</si>
  <si>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</si>
  <si>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</si>
  <si>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</si>
  <si>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</si>
  <si>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</si>
  <si>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</si>
  <si>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</si>
  <si>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</si>
  <si>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</si>
  <si>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</si>
  <si>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</si>
  <si>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</si>
  <si>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</si>
  <si>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</si>
  <si>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</si>
  <si>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</si>
  <si>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</si>
  <si>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</si>
  <si>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</si>
  <si>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</si>
  <si>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</si>
  <si>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</si>
  <si>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</si>
  <si>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</si>
  <si>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</si>
  <si>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</si>
  <si>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</si>
  <si>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</si>
  <si>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</si>
  <si>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</si>
  <si>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</si>
  <si>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</si>
  <si>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</si>
  <si>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</si>
  <si>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</si>
  <si>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</si>
  <si>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</si>
  <si>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</si>
  <si>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</si>
  <si>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</si>
  <si>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</si>
  <si>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</si>
  <si>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</si>
  <si>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</si>
  <si>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</si>
  <si>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</si>
  <si>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</si>
  <si>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</si>
  <si>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</si>
  <si>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</si>
  <si>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</si>
  <si>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</si>
  <si>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</si>
  <si>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</si>
  <si>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</si>
  <si>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</si>
  <si>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</si>
  <si>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</si>
  <si>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</si>
  <si>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</si>
  <si>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</si>
  <si>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</si>
  <si>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</si>
  <si>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</si>
  <si>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</si>
  <si>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</si>
  <si>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</si>
  <si>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</si>
  <si>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</si>
  <si>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</si>
  <si>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</si>
  <si>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</si>
  <si>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</si>
  <si>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</si>
  <si>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</si>
  <si>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</si>
  <si>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</si>
  <si>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</si>
  <si>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</si>
  <si>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</si>
  <si>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</si>
  <si>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</si>
  <si>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</si>
  <si>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</si>
  <si>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</si>
  <si>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</si>
  <si>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</si>
  <si>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</si>
  <si>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</si>
  <si>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</si>
  <si>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</si>
  <si>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</si>
  <si>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</si>
  <si>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</si>
  <si>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</si>
  <si>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</si>
  <si>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</si>
  <si>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</si>
  <si>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</si>
  <si>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</si>
  <si>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</si>
  <si>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</si>
  <si>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</si>
  <si>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</si>
  <si>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</si>
  <si>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</si>
  <si>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</si>
  <si>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</si>
  <si>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</si>
  <si>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</si>
  <si>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</si>
  <si>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</si>
  <si>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</si>
  <si>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</si>
  <si>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</si>
  <si>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</si>
  <si>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</si>
  <si>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</si>
  <si>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</si>
  <si>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</si>
  <si>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</si>
  <si>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</si>
  <si>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</si>
  <si>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</si>
  <si>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</si>
  <si>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</si>
  <si>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</si>
  <si>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</si>
  <si>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</si>
  <si>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</si>
  <si>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</si>
  <si>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</si>
  <si>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</si>
  <si>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</si>
  <si>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</si>
  <si>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</si>
  <si>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</si>
  <si>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</si>
  <si>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</si>
  <si>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</si>
  <si>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</si>
  <si>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</si>
  <si>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</si>
  <si>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</si>
  <si>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</si>
  <si>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</si>
  <si>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</si>
  <si>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</si>
  <si>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</si>
  <si>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</si>
  <si>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</si>
  <si>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</si>
  <si>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</si>
  <si>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</si>
  <si>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</si>
  <si>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</si>
  <si>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</si>
  <si>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</si>
  <si>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</si>
  <si>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</si>
  <si>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</si>
  <si>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</si>
  <si>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</si>
  <si>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</si>
  <si>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</si>
  <si>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</si>
  <si>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</si>
  <si>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</si>
  <si>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</si>
  <si>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</si>
  <si>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</si>
  <si>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</si>
  <si>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</si>
  <si>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</si>
  <si>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</si>
  <si>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</si>
  <si>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</si>
  <si>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</si>
  <si>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</si>
  <si>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</si>
  <si>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</si>
  <si>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</si>
  <si>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</si>
  <si>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</si>
  <si>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</si>
  <si>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</si>
  <si>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</si>
  <si>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</si>
  <si>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</si>
  <si>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</si>
  <si>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</si>
  <si>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</si>
  <si>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</si>
  <si>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</si>
  <si>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</si>
  <si>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</si>
  <si>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</si>
  <si>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</si>
  <si>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</si>
  <si>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</si>
  <si>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</si>
  <si>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</si>
  <si>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</si>
  <si>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</si>
  <si>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</si>
  <si>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</si>
  <si>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</si>
  <si>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</si>
  <si>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</si>
  <si>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</si>
  <si>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</si>
  <si>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</si>
  <si>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</si>
  <si>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</si>
  <si>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</si>
  <si>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</si>
  <si>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</si>
  <si>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</si>
  <si>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</si>
  <si>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</si>
  <si>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</si>
  <si>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</si>
  <si>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</si>
  <si>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</si>
  <si>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</si>
  <si>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</si>
  <si>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</si>
  <si>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</si>
  <si>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</si>
  <si>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</si>
  <si>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</si>
  <si>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</si>
  <si>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</si>
  <si>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</si>
  <si>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</si>
  <si>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</si>
  <si>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</si>
  <si>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</si>
  <si>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</si>
  <si>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</si>
  <si>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</si>
  <si>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</si>
  <si>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</si>
  <si>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</si>
  <si>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</si>
  <si>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</si>
  <si>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</si>
  <si>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</si>
  <si>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</si>
  <si>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</si>
  <si>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</si>
  <si>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</si>
  <si>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</si>
  <si>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</si>
  <si>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</si>
  <si>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</si>
  <si>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</si>
  <si>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</si>
  <si>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</si>
  <si>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</si>
  <si>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</si>
  <si>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</si>
  <si>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</si>
  <si>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</si>
  <si>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</si>
  <si>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</si>
  <si>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</si>
  <si>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</si>
  <si>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</si>
  <si>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</si>
  <si>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</si>
  <si>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</si>
  <si>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</si>
  <si>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</si>
  <si>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</si>
  <si>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</si>
  <si>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</si>
  <si>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</si>
  <si>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</si>
  <si>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</si>
  <si>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</si>
  <si>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</si>
  <si>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</si>
  <si>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</si>
  <si>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</si>
  <si>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</si>
  <si>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</si>
  <si>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</si>
  <si>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</si>
  <si>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</si>
  <si>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</si>
  <si>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</si>
  <si>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</si>
  <si>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</si>
  <si>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</si>
  <si>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</si>
  <si>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</si>
  <si>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</si>
  <si>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</si>
  <si>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</si>
  <si>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</si>
  <si>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</si>
  <si>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</si>
  <si>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</si>
  <si>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</si>
  <si>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</si>
  <si>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</si>
  <si>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</si>
  <si>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</si>
  <si>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</si>
  <si>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</si>
  <si>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</si>
  <si>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</si>
  <si>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</si>
  <si>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</si>
  <si>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</si>
  <si>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</si>
  <si>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</si>
  <si>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</si>
  <si>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</si>
  <si>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</si>
  <si>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</si>
  <si>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</si>
  <si>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</si>
  <si>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</si>
  <si>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</si>
  <si>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</si>
  <si>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</si>
  <si>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</si>
  <si>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</si>
  <si>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</si>
  <si>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</si>
  <si>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</si>
  <si>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</si>
  <si>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</si>
  <si>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</si>
  <si>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</si>
  <si>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</si>
  <si>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</si>
  <si>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</si>
  <si>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</si>
  <si>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</si>
  <si>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</si>
  <si>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</si>
  <si>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</si>
  <si>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</si>
  <si>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</si>
  <si>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</si>
  <si>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</si>
  <si>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</si>
  <si>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</si>
  <si>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</si>
  <si>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</si>
  <si>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</si>
  <si>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</si>
  <si>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</si>
  <si>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</si>
  <si>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</si>
  <si>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</si>
  <si>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</si>
  <si>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</si>
  <si>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</si>
  <si>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</si>
  <si>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</si>
  <si>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</si>
  <si>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</si>
  <si>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</si>
  <si>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</si>
  <si>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</si>
  <si>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</si>
  <si>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</si>
  <si>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</si>
  <si>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</si>
  <si>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</si>
  <si>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</si>
  <si>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</si>
  <si>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</si>
  <si>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</si>
  <si>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</si>
  <si>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</si>
  <si>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</si>
  <si>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</si>
  <si>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</si>
  <si>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</si>
  <si>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</si>
  <si>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</si>
  <si>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</si>
  <si>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</si>
  <si>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</si>
  <si>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</si>
  <si>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</si>
  <si>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</si>
  <si>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</si>
  <si>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</si>
  <si>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</si>
  <si>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</si>
  <si>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</si>
  <si>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</si>
  <si>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</si>
  <si>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</si>
  <si>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</si>
  <si>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</si>
  <si>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</si>
  <si>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</si>
  <si>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</si>
  <si>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</si>
  <si>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</si>
  <si>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</si>
  <si>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</si>
  <si>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</si>
  <si>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</si>
  <si>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</si>
  <si>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</si>
  <si>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</si>
  <si>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</si>
  <si>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</si>
  <si>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</si>
  <si>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</si>
  <si>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</si>
  <si>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</si>
  <si>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</si>
  <si>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</si>
  <si>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</si>
  <si>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</si>
  <si>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</si>
  <si>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</si>
  <si>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</si>
  <si>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</si>
  <si>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</si>
  <si>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</si>
  <si>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</si>
  <si>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</si>
  <si>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</si>
  <si>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</si>
  <si>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</si>
  <si>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</si>
  <si>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</si>
  <si>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</si>
  <si>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</si>
  <si>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</si>
  <si>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</si>
  <si>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</si>
  <si>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</si>
  <si>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</si>
  <si>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</si>
  <si>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</si>
  <si>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</si>
  <si>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</si>
  <si>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</si>
  <si>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</si>
  <si>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</si>
  <si>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</si>
  <si>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</si>
  <si>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</si>
  <si>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</si>
  <si>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</si>
  <si>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</si>
  <si>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</si>
  <si>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</si>
  <si>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</si>
  <si>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</si>
  <si>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</si>
  <si>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</si>
  <si>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</si>
  <si>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</si>
  <si>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</si>
  <si>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</si>
  <si>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</si>
  <si>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</si>
  <si>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</si>
  <si>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</si>
  <si>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</si>
  <si>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</si>
  <si>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</si>
  <si>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</si>
  <si>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</si>
  <si>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</si>
  <si>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</si>
  <si>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</si>
  <si>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</si>
  <si>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</si>
  <si>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</si>
  <si>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</si>
  <si>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</si>
  <si>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</si>
  <si>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</si>
  <si>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</si>
  <si>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</si>
  <si>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</si>
  <si>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</si>
  <si>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</si>
  <si>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</si>
  <si>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</si>
  <si>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</si>
  <si>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</si>
  <si>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</si>
  <si>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</si>
  <si>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</si>
  <si>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</si>
  <si>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</si>
  <si>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</si>
  <si>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</si>
  <si>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</si>
  <si>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</si>
  <si>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</si>
  <si>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</si>
  <si>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</si>
  <si>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</si>
  <si>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</si>
  <si>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</si>
  <si>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</si>
  <si>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</si>
  <si>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</si>
  <si>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</si>
  <si>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</si>
  <si>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</si>
  <si>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</si>
  <si>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</si>
  <si>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</si>
  <si>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</si>
  <si>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</si>
  <si>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</si>
  <si>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</si>
  <si>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</si>
  <si>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</si>
  <si>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</si>
  <si>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</si>
  <si>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</si>
  <si>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</si>
  <si>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</si>
  <si>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</si>
  <si>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</si>
  <si>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</si>
  <si>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</si>
  <si>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</si>
  <si>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</si>
  <si>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</si>
  <si>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</si>
  <si>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</si>
  <si>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</si>
  <si>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</si>
  <si>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</si>
  <si>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</si>
  <si>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</si>
  <si>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</si>
  <si>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</si>
  <si>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</si>
  <si>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</si>
  <si>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</si>
  <si>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</si>
  <si>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</si>
  <si>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</si>
  <si>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</si>
  <si>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</si>
  <si>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</si>
  <si>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</si>
  <si>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</si>
  <si>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</si>
  <si>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</si>
  <si>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</si>
  <si>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</si>
  <si>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</si>
  <si>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</si>
  <si>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</si>
  <si>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</si>
  <si>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</si>
  <si>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</si>
  <si>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</si>
  <si>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</si>
  <si>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</si>
  <si>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</si>
  <si>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</si>
  <si>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</si>
  <si>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</si>
  <si>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</si>
  <si>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</si>
  <si>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</si>
  <si>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</si>
  <si>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</si>
  <si>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</si>
  <si>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</si>
  <si>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</si>
  <si>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</si>
  <si>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</si>
  <si>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</si>
  <si>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</si>
  <si>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</si>
  <si>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</si>
  <si>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</si>
  <si>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</si>
  <si>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</si>
  <si>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</si>
  <si>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</si>
  <si>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</si>
  <si>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</si>
  <si>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</si>
  <si>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</si>
  <si>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</si>
  <si>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</si>
  <si>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</si>
  <si>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</si>
  <si>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</si>
  <si>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</si>
  <si>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</si>
  <si>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</si>
  <si>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</si>
  <si>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</si>
  <si>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</si>
  <si>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</si>
  <si>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</si>
  <si>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</si>
  <si>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</si>
  <si>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</si>
  <si>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</si>
  <si>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</si>
  <si>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</si>
  <si>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</si>
  <si>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</si>
  <si>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</si>
  <si>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</si>
  <si>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</si>
  <si>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</si>
  <si>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</si>
  <si>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</si>
  <si>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</si>
  <si>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</si>
  <si>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</si>
  <si>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</si>
  <si>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</si>
  <si>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</si>
  <si>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</si>
  <si>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</si>
  <si>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</si>
  <si>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</si>
  <si>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</si>
  <si>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</si>
  <si>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</si>
  <si>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</si>
  <si>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</si>
  <si>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</si>
  <si>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</si>
  <si>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</si>
  <si>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</si>
  <si>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</si>
  <si>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</si>
  <si>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</si>
  <si>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</si>
  <si>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</si>
  <si>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</si>
  <si>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</si>
  <si>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</si>
  <si>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</si>
  <si>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</si>
  <si>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</si>
  <si>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</si>
  <si>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</si>
  <si>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</si>
  <si>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</si>
  <si>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</si>
  <si>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</si>
  <si>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</si>
  <si>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</si>
  <si>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</si>
  <si>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</si>
  <si>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</si>
  <si>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</si>
  <si>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</si>
  <si>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</si>
  <si>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</si>
  <si>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</si>
  <si>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</si>
  <si>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</si>
  <si>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</si>
  <si>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</si>
  <si>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</si>
  <si>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</si>
  <si>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</si>
  <si>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</si>
  <si>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</si>
  <si>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</si>
  <si>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</si>
  <si>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</si>
  <si>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</si>
  <si>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</si>
  <si>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</si>
  <si>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</si>
  <si>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</si>
  <si>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</si>
  <si>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</si>
  <si>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</si>
  <si>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</si>
  <si>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</si>
  <si>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</si>
  <si>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</si>
  <si>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</si>
  <si>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</si>
  <si>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</si>
  <si>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</si>
  <si>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</si>
  <si>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</si>
  <si>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</si>
  <si>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</si>
  <si>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</si>
  <si>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</si>
  <si>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</si>
  <si>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</si>
  <si>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</si>
  <si>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</si>
  <si>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</si>
  <si>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</si>
  <si>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</si>
  <si>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</si>
  <si>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</si>
  <si>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</si>
  <si>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</si>
  <si>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</si>
  <si>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</si>
  <si>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</si>
  <si>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</si>
  <si>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</si>
  <si>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</si>
  <si>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</si>
  <si>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</si>
  <si>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</si>
  <si>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</si>
  <si>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</si>
  <si>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</si>
  <si>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</si>
  <si>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</si>
  <si>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</si>
  <si>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</si>
  <si>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</si>
  <si>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</si>
  <si>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</si>
  <si>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</si>
  <si>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</si>
  <si>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</si>
  <si>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</si>
  <si>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</si>
  <si>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</si>
  <si>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</si>
  <si>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</si>
  <si>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</si>
  <si>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</si>
  <si>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</si>
  <si>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</si>
  <si>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</si>
  <si>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</si>
  <si>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</si>
  <si>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</si>
  <si>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</si>
  <si>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</si>
  <si>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</si>
  <si>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</si>
  <si>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</si>
  <si>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</si>
  <si>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</si>
  <si>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</si>
  <si>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</si>
  <si>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</si>
  <si>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</si>
  <si>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</si>
  <si>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</si>
  <si>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</si>
  <si>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</si>
  <si>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</si>
  <si>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</si>
  <si>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</si>
  <si>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</si>
  <si>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</si>
  <si>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</si>
  <si>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</si>
  <si>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</si>
  <si>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</si>
  <si>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</si>
  <si>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</si>
  <si>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</si>
  <si>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</si>
  <si>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</si>
  <si>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</si>
  <si>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</si>
  <si>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</si>
  <si>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</si>
  <si>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</si>
  <si>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</si>
  <si>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</si>
  <si>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</si>
  <si>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</si>
  <si>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</si>
  <si>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</si>
  <si>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</si>
  <si>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</si>
  <si>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</si>
  <si>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</si>
  <si>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</si>
  <si>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</si>
  <si>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</si>
  <si>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</si>
  <si>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</si>
  <si>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</si>
  <si>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</si>
  <si>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</si>
  <si>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</si>
  <si>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</si>
  <si>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</si>
  <si>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</si>
  <si>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</si>
  <si>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</si>
  <si>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</si>
  <si>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</si>
  <si>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</si>
  <si>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</si>
  <si>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</si>
  <si>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</si>
  <si>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</si>
  <si>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</si>
  <si>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</si>
  <si>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</si>
  <si>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</si>
  <si>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</si>
  <si>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</si>
  <si>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</si>
  <si>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</si>
  <si>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</si>
  <si>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</si>
  <si>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</si>
  <si>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</si>
  <si>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</si>
  <si>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</si>
  <si>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</si>
  <si>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</si>
  <si>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</si>
  <si>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</si>
  <si>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</si>
  <si>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</si>
  <si>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</si>
  <si>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</si>
  <si>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</si>
  <si>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</si>
  <si>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</si>
  <si>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</si>
  <si>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</si>
  <si>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</si>
  <si>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</si>
  <si>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</si>
  <si>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</si>
  <si>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</si>
  <si>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</si>
  <si>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</si>
  <si>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</si>
  <si>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</si>
  <si>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</si>
  <si>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</si>
  <si>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</si>
  <si>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</si>
  <si>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</si>
  <si>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</si>
  <si>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</si>
  <si>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</si>
  <si>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</si>
  <si>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</si>
  <si>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</si>
  <si>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</si>
  <si>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</si>
  <si>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</si>
  <si>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</si>
  <si>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</si>
  <si>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</si>
  <si>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</si>
  <si>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</si>
  <si>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</si>
  <si>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</si>
  <si>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</si>
  <si>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</si>
  <si>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</si>
  <si>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</si>
  <si>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</si>
  <si>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</si>
  <si>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</si>
  <si>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</si>
  <si>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</si>
  <si>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</si>
  <si>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</si>
  <si>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</si>
  <si>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</si>
  <si>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</si>
  <si>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</si>
  <si>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</si>
  <si>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</si>
  <si>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</si>
  <si>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</si>
  <si>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</si>
  <si>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</si>
  <si>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</si>
  <si>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</si>
  <si>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</si>
  <si>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</si>
  <si>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</si>
  <si>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</si>
  <si>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</si>
  <si>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</si>
  <si>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</si>
  <si>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</si>
  <si>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</si>
  <si>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</si>
  <si>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</si>
  <si>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</si>
  <si>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</si>
  <si>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</si>
  <si>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</si>
  <si>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</si>
  <si>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</si>
  <si>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</si>
  <si>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</si>
  <si>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</si>
  <si>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</si>
  <si>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</si>
  <si>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</si>
  <si>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</si>
  <si>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</si>
  <si>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</si>
  <si>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</si>
  <si>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</si>
  <si>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</si>
  <si>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</si>
  <si>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</si>
  <si>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</si>
  <si>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</si>
  <si>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</si>
  <si>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</si>
  <si>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</si>
  <si>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</si>
  <si>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</si>
  <si>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</si>
  <si>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</si>
  <si>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</si>
  <si>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</si>
  <si>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</si>
  <si>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</si>
  <si>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</si>
  <si>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</si>
  <si>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</si>
  <si>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</si>
  <si>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</si>
  <si>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</si>
  <si>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</si>
  <si>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</si>
  <si>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</si>
  <si>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</si>
  <si>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</si>
  <si>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</si>
  <si>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</si>
  <si>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</si>
  <si>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</si>
  <si>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</si>
  <si>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</si>
  <si>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</si>
  <si>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</si>
  <si>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</si>
  <si>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</si>
  <si>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</si>
  <si>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</si>
  <si>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</si>
  <si>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</si>
  <si>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</si>
  <si>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</si>
  <si>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</si>
  <si>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</si>
  <si>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</si>
  <si>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</si>
  <si>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</si>
  <si>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</si>
  <si>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</si>
  <si>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</si>
  <si>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</si>
  <si>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</si>
  <si>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</si>
  <si>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</si>
  <si>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</si>
  <si>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</si>
  <si>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</si>
  <si>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</si>
  <si>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</si>
  <si>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</si>
  <si>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</si>
  <si>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</si>
  <si>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</si>
  <si>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</si>
  <si>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</si>
  <si>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</si>
  <si>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</si>
  <si>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</si>
  <si>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</si>
  <si>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</si>
  <si>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</si>
  <si>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</si>
  <si>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</si>
  <si>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</si>
  <si>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</si>
  <si>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</si>
  <si>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</si>
  <si>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</si>
  <si>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</si>
  <si>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</si>
  <si>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</si>
  <si>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</si>
  <si>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</si>
  <si>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</si>
  <si>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</si>
  <si>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</si>
  <si>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</si>
  <si>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</si>
  <si>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</si>
  <si>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</si>
  <si>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</si>
  <si>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</si>
  <si>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</si>
  <si>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</si>
  <si>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</si>
  <si>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</si>
  <si>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</si>
  <si>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</si>
  <si>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</si>
  <si>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</si>
  <si>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</si>
  <si>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</si>
  <si>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</si>
  <si>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</si>
  <si>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</si>
  <si>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</si>
  <si>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</si>
  <si>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</si>
  <si>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</si>
  <si>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</si>
  <si>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</si>
  <si>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</si>
  <si>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</si>
  <si>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</si>
  <si>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</si>
  <si>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</si>
  <si>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</si>
  <si>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</si>
  <si>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</si>
  <si>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</si>
  <si>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</si>
  <si>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</si>
  <si>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</si>
  <si>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</si>
  <si>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</si>
  <si>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</si>
  <si>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</si>
  <si>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</si>
  <si>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</si>
  <si>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</si>
  <si>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</si>
  <si>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</si>
  <si>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</si>
  <si>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</si>
  <si>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</si>
  <si>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</si>
  <si>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</si>
  <si>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</si>
  <si>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</si>
  <si>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</si>
  <si>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</si>
  <si>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</si>
  <si>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</si>
  <si>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</si>
  <si>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</si>
  <si>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</si>
  <si>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</si>
  <si>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</si>
  <si>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</si>
  <si>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</si>
  <si>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</si>
  <si>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</si>
  <si>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</si>
  <si>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</si>
  <si>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</si>
  <si>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</si>
  <si>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</si>
  <si>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</si>
  <si>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</si>
  <si>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</si>
  <si>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</si>
  <si>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</si>
  <si>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</si>
  <si>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</si>
  <si>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</si>
  <si>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</si>
  <si>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</si>
  <si>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</si>
  <si>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</si>
  <si>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</si>
  <si>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</si>
  <si>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</si>
  <si>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</si>
  <si>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</si>
  <si>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</si>
  <si>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</si>
  <si>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</si>
  <si>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</si>
  <si>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</si>
  <si>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</si>
  <si>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</si>
  <si>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</si>
  <si>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</si>
  <si>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</si>
  <si>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</si>
  <si>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</si>
  <si>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</si>
  <si>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</si>
  <si>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</si>
  <si>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</si>
  <si>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</si>
  <si>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</si>
  <si>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</si>
  <si>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</si>
  <si>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</si>
  <si>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</si>
  <si>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</si>
  <si>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</si>
  <si>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</si>
  <si>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</si>
  <si>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</si>
  <si>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</si>
  <si>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</si>
  <si>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</si>
  <si>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</si>
  <si>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</si>
  <si>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</si>
  <si>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</si>
  <si>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</si>
  <si>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</si>
  <si>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</si>
  <si>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</si>
  <si>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</si>
  <si>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</si>
  <si>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</si>
  <si>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</si>
  <si>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</si>
  <si>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</si>
  <si>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</si>
  <si>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</si>
  <si>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</si>
  <si>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</si>
  <si>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</si>
  <si>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</si>
  <si>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</si>
  <si>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</si>
  <si>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</si>
  <si>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</si>
  <si>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</si>
  <si>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</si>
  <si>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</si>
  <si>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</si>
  <si>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</si>
  <si>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</si>
  <si>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</si>
  <si>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</si>
  <si>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</si>
  <si>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</si>
  <si>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</si>
  <si>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</si>
  <si>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</si>
  <si>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</si>
  <si>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</si>
  <si>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</si>
  <si>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</si>
  <si>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</si>
  <si>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</si>
  <si>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</si>
  <si>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</si>
  <si>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</si>
  <si>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</si>
  <si>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</si>
  <si>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</si>
  <si>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</si>
  <si>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</si>
  <si>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</si>
  <si>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</si>
  <si>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</si>
  <si>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</si>
  <si>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</si>
  <si>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</si>
  <si>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</si>
  <si>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</si>
  <si>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</si>
  <si>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</si>
  <si>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</si>
  <si>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</si>
  <si>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</si>
  <si>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</si>
  <si>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</si>
  <si>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</si>
  <si>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</si>
  <si>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</si>
  <si>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</si>
  <si>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</si>
  <si>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</si>
  <si>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</si>
  <si>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</si>
  <si>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</si>
  <si>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</si>
  <si>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</si>
  <si>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</si>
  <si>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</si>
  <si>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</si>
  <si>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</si>
  <si>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</si>
  <si>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</si>
  <si>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</si>
  <si>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</si>
  <si>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</si>
  <si>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</si>
  <si>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</si>
  <si>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</si>
  <si>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</si>
  <si>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</si>
  <si>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</si>
  <si>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</si>
  <si>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</si>
  <si>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</si>
  <si>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</si>
  <si>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</si>
  <si>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</si>
  <si>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</si>
  <si>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</si>
  <si>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</si>
  <si>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</si>
  <si>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</si>
  <si>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</si>
  <si>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</si>
  <si>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</si>
  <si>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</si>
  <si>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</si>
  <si>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</si>
  <si>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</si>
  <si>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</si>
  <si>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</si>
  <si>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</si>
  <si>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</si>
  <si>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</si>
  <si>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</si>
  <si>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</si>
  <si>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</si>
  <si>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</si>
  <si>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</si>
  <si>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</si>
  <si>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</si>
  <si>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</si>
  <si>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</si>
  <si>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</si>
  <si>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</si>
  <si>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</si>
  <si>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</si>
  <si>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</si>
  <si>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</si>
  <si>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</si>
  <si>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</si>
  <si>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</si>
  <si>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</si>
  <si>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</si>
  <si>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</si>
  <si>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</si>
  <si>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</si>
  <si>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</si>
  <si>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</si>
  <si>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</si>
  <si>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</si>
  <si>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</si>
  <si>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</si>
  <si>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</si>
  <si>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</si>
  <si>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</si>
  <si>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</si>
  <si>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</si>
  <si>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</si>
  <si>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</si>
  <si>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</si>
  <si>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</si>
  <si>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</si>
  <si>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</si>
  <si>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</si>
  <si>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</si>
  <si>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</si>
  <si>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</si>
  <si>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</si>
  <si>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</si>
  <si>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</si>
  <si>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</si>
  <si>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</si>
  <si>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</si>
  <si>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</si>
  <si>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</si>
  <si>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</si>
  <si>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</si>
  <si>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</si>
  <si>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</si>
  <si>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</si>
  <si>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</si>
  <si>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</si>
  <si>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</si>
  <si>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</si>
  <si>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</si>
  <si>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</si>
  <si>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</si>
  <si>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</si>
  <si>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</si>
  <si>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</si>
  <si>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</si>
  <si>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</si>
  <si>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</si>
  <si>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</si>
  <si>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</si>
  <si>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</si>
  <si>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</si>
  <si>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</si>
  <si>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</si>
  <si>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</si>
  <si>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</si>
  <si>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</si>
  <si>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</si>
  <si>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</si>
  <si>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</si>
  <si>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</si>
  <si>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</si>
  <si>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</si>
  <si>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</si>
  <si>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</si>
  <si>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</si>
  <si>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</si>
  <si>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</si>
  <si>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</si>
  <si>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</si>
  <si>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</si>
  <si>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</si>
  <si>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</si>
  <si>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</si>
  <si>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</si>
  <si>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</si>
  <si>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</si>
  <si>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</si>
  <si>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</si>
  <si>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</si>
  <si>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</si>
  <si>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</si>
  <si>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</si>
  <si>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</si>
  <si>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</si>
  <si>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</si>
  <si>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</si>
  <si>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</si>
  <si>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</si>
  <si>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</si>
  <si>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</si>
  <si>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</si>
  <si>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</si>
  <si>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</si>
  <si>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</si>
  <si>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</si>
  <si>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</si>
  <si>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</si>
  <si>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</si>
  <si>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</si>
  <si>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</si>
  <si>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</si>
  <si>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</si>
  <si>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</si>
  <si>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</si>
  <si>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</si>
  <si>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</si>
  <si>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</si>
  <si>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</si>
  <si>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</si>
  <si>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</si>
  <si>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</si>
  <si>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</si>
  <si>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</si>
  <si>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</si>
  <si>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</si>
  <si>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</si>
  <si>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</si>
  <si>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</si>
  <si>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</si>
  <si>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</si>
  <si>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</si>
  <si>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</si>
  <si>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</si>
  <si>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</si>
  <si>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</si>
  <si>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</si>
  <si>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</si>
  <si>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</si>
  <si>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</si>
  <si>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</si>
  <si>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</si>
  <si>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</si>
  <si>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</si>
  <si>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</si>
  <si>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</si>
  <si>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</si>
  <si>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</si>
  <si>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</si>
  <si>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</si>
  <si>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</si>
  <si>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</si>
  <si>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</si>
  <si>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</si>
  <si>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</si>
  <si>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</si>
  <si>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</si>
  <si>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</si>
  <si>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</si>
  <si>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</si>
  <si>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</si>
  <si>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</si>
  <si>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</si>
  <si>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</si>
  <si>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</si>
  <si>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</si>
  <si>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</si>
  <si>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</si>
  <si>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</si>
  <si>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</si>
  <si>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</si>
  <si>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</si>
  <si>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</si>
  <si>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</si>
  <si>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</si>
  <si>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</si>
  <si>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</si>
  <si>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</si>
  <si>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</si>
  <si>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</si>
  <si>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</si>
  <si>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</si>
  <si>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</si>
  <si>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</si>
  <si>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</si>
  <si>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</si>
  <si>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</si>
  <si>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</si>
  <si>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</si>
  <si>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</si>
  <si>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</si>
  <si>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</si>
  <si>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</si>
  <si>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</si>
  <si>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</si>
  <si>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</si>
  <si>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</si>
  <si>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</si>
  <si>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</si>
  <si>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</si>
  <si>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</si>
  <si>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</si>
  <si>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</si>
  <si>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</si>
  <si>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</si>
  <si>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</si>
  <si>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</si>
  <si>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</si>
  <si>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</si>
  <si>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</si>
  <si>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</si>
  <si>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</si>
  <si>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</si>
  <si>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</si>
  <si>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</si>
  <si>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</si>
  <si>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</si>
  <si>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</si>
  <si>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</si>
  <si>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</si>
  <si>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</si>
  <si>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</si>
  <si>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</si>
  <si>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</si>
  <si>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</si>
  <si>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</si>
  <si>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</si>
  <si>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</si>
  <si>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</si>
  <si>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</si>
  <si>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</si>
  <si>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</si>
  <si>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</si>
  <si>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</si>
  <si>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</si>
  <si>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</si>
  <si>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</si>
  <si>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</si>
  <si>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</si>
  <si>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</si>
  <si>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</si>
  <si>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</si>
  <si>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</si>
  <si>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</si>
  <si>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</si>
  <si>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</si>
  <si>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</si>
  <si>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</si>
  <si>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</si>
  <si>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</si>
  <si>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</si>
  <si>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</si>
  <si>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</si>
  <si>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</si>
  <si>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</si>
  <si>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</si>
  <si>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</si>
  <si>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</si>
  <si>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</si>
  <si>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</si>
  <si>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</si>
  <si>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</si>
  <si>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</si>
  <si>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</si>
  <si>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</si>
  <si>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</si>
  <si>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</si>
  <si>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</si>
  <si>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</si>
  <si>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</si>
  <si>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</si>
  <si>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</si>
  <si>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</si>
  <si>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</si>
  <si>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</si>
  <si>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</si>
  <si>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</si>
  <si>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</si>
  <si>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</si>
  <si>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</si>
  <si>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</si>
  <si>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</si>
  <si>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</si>
  <si>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</si>
  <si>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</si>
  <si>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</si>
  <si>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</si>
  <si>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</si>
  <si>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</si>
  <si>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</si>
  <si>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</si>
  <si>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</si>
  <si>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</si>
  <si>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</si>
  <si>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</si>
  <si>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</si>
  <si>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</si>
  <si>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</si>
  <si>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</si>
  <si>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</si>
  <si>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</si>
  <si>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</si>
  <si>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</si>
  <si>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</si>
  <si>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</si>
  <si>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</si>
  <si>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</si>
  <si>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</si>
  <si>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</si>
  <si>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</si>
  <si>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</si>
  <si>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</si>
  <si>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</si>
  <si>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</si>
  <si>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</si>
  <si>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</si>
  <si>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</si>
  <si>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</si>
  <si>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</si>
  <si>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</si>
  <si>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</si>
  <si>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</si>
  <si>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</si>
  <si>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</si>
  <si>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</si>
  <si>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</si>
  <si>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</si>
  <si>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</si>
  <si>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</si>
  <si>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</si>
  <si>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</si>
  <si>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</si>
  <si>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</si>
  <si>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</si>
  <si>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</si>
  <si>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</si>
  <si>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</si>
  <si>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</si>
  <si>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</si>
  <si>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</si>
  <si>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</si>
  <si>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</si>
  <si>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</si>
  <si>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</si>
  <si>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</si>
  <si>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</si>
  <si>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</si>
  <si>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</si>
  <si>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</si>
  <si>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</si>
  <si>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</si>
  <si>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</si>
  <si>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</si>
  <si>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</si>
  <si>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</si>
  <si>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</si>
  <si>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</si>
  <si>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</si>
  <si>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</si>
  <si>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</si>
  <si>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</si>
  <si>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</si>
  <si>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</si>
  <si>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</si>
  <si>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</si>
  <si>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</si>
  <si>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</si>
  <si>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</si>
  <si>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</si>
  <si>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</si>
  <si>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</si>
  <si>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</si>
  <si>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</si>
  <si>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</si>
  <si>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</si>
  <si>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</si>
  <si>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</si>
  <si>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</si>
  <si>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</si>
  <si>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</si>
  <si>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</si>
  <si>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</si>
  <si>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</si>
  <si>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</si>
  <si>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</si>
  <si>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</si>
  <si>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</si>
  <si>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</si>
  <si>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</si>
  <si>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</si>
  <si>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</si>
  <si>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</si>
  <si>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</si>
  <si>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</si>
  <si>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</si>
  <si>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</si>
  <si>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</si>
  <si>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</si>
  <si>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</si>
  <si>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</si>
  <si>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</si>
  <si>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</si>
  <si>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</si>
  <si>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</si>
  <si>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</si>
  <si>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</si>
  <si>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</si>
  <si>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</si>
  <si>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</si>
  <si>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</si>
  <si>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</si>
  <si>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</si>
  <si>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</si>
  <si>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</si>
  <si>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</si>
  <si>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</si>
  <si>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</si>
  <si>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</si>
  <si>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</si>
  <si>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</si>
  <si>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</si>
  <si>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</si>
  <si>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</si>
  <si>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</si>
  <si>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</si>
  <si>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</si>
  <si>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</si>
  <si>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</si>
  <si>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</si>
  <si>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</si>
  <si>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</si>
  <si>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</si>
  <si>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</si>
  <si>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</si>
  <si>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</si>
  <si>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</si>
  <si>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</si>
  <si>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</si>
  <si>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</si>
  <si>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</si>
  <si>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</si>
  <si>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</si>
  <si>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</si>
  <si>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</si>
  <si>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</si>
  <si>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</si>
  <si>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</si>
  <si>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</si>
  <si>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</si>
  <si>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</si>
  <si>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</si>
  <si>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</si>
  <si>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</si>
  <si>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</si>
  <si>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</si>
  <si>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</si>
  <si>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</si>
  <si>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</si>
  <si>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</si>
  <si>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</si>
  <si>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</si>
  <si>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</si>
  <si>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</si>
  <si>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</si>
  <si>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</si>
  <si>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</si>
  <si>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</si>
  <si>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</si>
  <si>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</si>
  <si>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</si>
  <si>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</si>
  <si>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</si>
  <si>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</si>
  <si>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</si>
  <si>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</si>
  <si>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</si>
  <si>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</si>
  <si>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</si>
  <si>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</si>
  <si>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</si>
  <si>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</si>
  <si>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</si>
  <si>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</si>
  <si>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</si>
  <si>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</si>
  <si>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</si>
  <si>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</si>
  <si>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</si>
  <si>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</si>
  <si>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</si>
  <si>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</si>
  <si>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</si>
  <si>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</si>
  <si>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</si>
  <si>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</si>
  <si>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</si>
  <si>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</si>
  <si>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</si>
  <si>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</si>
  <si>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</si>
  <si>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</si>
  <si>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</si>
  <si>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</si>
  <si>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</si>
  <si>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</si>
  <si>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</si>
  <si>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</si>
  <si>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</si>
  <si>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</si>
  <si>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</si>
  <si>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</si>
  <si>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</si>
  <si>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</si>
  <si>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</si>
  <si>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</si>
  <si>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</si>
  <si>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</si>
  <si>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</si>
  <si>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</si>
  <si>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</si>
  <si>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</si>
  <si>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</si>
  <si>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</si>
  <si>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</si>
  <si>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</si>
  <si>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</si>
  <si>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</si>
  <si>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</si>
  <si>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</si>
  <si>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</si>
  <si>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</si>
  <si>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</si>
  <si>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</si>
  <si>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</si>
  <si>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</si>
  <si>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</si>
  <si>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</si>
  <si>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</si>
  <si>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</si>
  <si>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</si>
  <si>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</si>
  <si>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</si>
  <si>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</si>
  <si>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</si>
  <si>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</si>
  <si>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</si>
  <si>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</si>
  <si>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</si>
  <si>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</si>
  <si>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</si>
  <si>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</si>
  <si>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</si>
  <si>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</si>
  <si>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</si>
  <si>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</si>
  <si>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</si>
  <si>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</si>
  <si>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</si>
  <si>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</si>
  <si>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</si>
  <si>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</si>
  <si>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</si>
  <si>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</si>
  <si>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</si>
  <si>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</si>
  <si>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</si>
  <si>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</si>
  <si>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</si>
  <si>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</si>
  <si>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</si>
  <si>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</si>
  <si>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</si>
  <si>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</si>
  <si>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</si>
  <si>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</si>
  <si>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</si>
  <si>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</si>
  <si>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</si>
  <si>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</si>
  <si>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</si>
  <si>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</si>
  <si>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</si>
  <si>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</si>
  <si>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</si>
  <si>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</si>
  <si>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</si>
  <si>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</si>
  <si>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</si>
  <si>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</si>
  <si>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</si>
  <si>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</si>
  <si>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</si>
  <si>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</si>
  <si>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</si>
  <si>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</si>
  <si>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</si>
  <si>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</si>
  <si>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</si>
  <si>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</si>
  <si>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</si>
  <si>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</si>
  <si>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</si>
  <si>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</si>
  <si>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</si>
  <si>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</si>
  <si>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</si>
  <si>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</si>
  <si>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</si>
  <si>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</si>
  <si>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</si>
  <si>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</si>
  <si>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</si>
  <si>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</si>
  <si>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</si>
  <si>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</si>
  <si>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</si>
  <si>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</si>
  <si>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</si>
  <si>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</si>
  <si>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</si>
  <si>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</si>
  <si>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</si>
  <si>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</si>
  <si>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</si>
  <si>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</si>
  <si>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</si>
  <si>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</si>
  <si>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</si>
  <si>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</si>
  <si>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</si>
  <si>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</si>
  <si>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</si>
  <si>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</si>
  <si>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</si>
  <si>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</si>
  <si>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</si>
  <si>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</si>
  <si>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</si>
  <si>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</si>
  <si>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</si>
  <si>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</si>
  <si>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</si>
  <si>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</si>
  <si>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</si>
  <si>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</si>
  <si>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</si>
  <si>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</si>
  <si>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</si>
  <si>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</si>
  <si>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</si>
  <si>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</si>
  <si>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</si>
  <si>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</si>
  <si>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</si>
  <si>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</si>
  <si>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</si>
  <si>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</si>
  <si>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</si>
  <si>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</si>
  <si>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</si>
  <si>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</si>
  <si>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</si>
  <si>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</si>
  <si>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</si>
  <si>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</si>
  <si>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</si>
  <si>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</si>
  <si>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</si>
  <si>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</si>
  <si>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</si>
  <si>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</si>
  <si>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</si>
  <si>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</si>
  <si>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</si>
  <si>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</si>
  <si>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</si>
  <si>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</si>
  <si>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</si>
  <si>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</si>
  <si>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</si>
  <si>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</si>
  <si>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</si>
  <si>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</si>
  <si>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</si>
  <si>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</si>
  <si>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</si>
  <si>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</si>
  <si>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</si>
  <si>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</si>
  <si>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</si>
  <si>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</si>
  <si>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</si>
  <si>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</si>
  <si>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</si>
  <si>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</si>
  <si>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</si>
  <si>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</si>
  <si>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</si>
  <si>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</si>
  <si>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</si>
  <si>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</si>
  <si>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</si>
  <si>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</si>
  <si>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</si>
  <si>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</si>
  <si>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</si>
  <si>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</si>
  <si>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</si>
  <si>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</si>
  <si>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</si>
  <si>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</si>
  <si>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</si>
  <si>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</si>
  <si>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</si>
  <si>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</si>
  <si>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</si>
  <si>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</si>
  <si>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</si>
  <si>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</si>
  <si>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</si>
  <si>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</si>
  <si>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</si>
  <si>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</si>
  <si>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</si>
  <si>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</si>
  <si>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</si>
  <si>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</si>
  <si>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</si>
  <si>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</si>
  <si>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</si>
  <si>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</si>
  <si>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</si>
  <si>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</si>
  <si>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</si>
  <si>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</si>
  <si>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</si>
  <si>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</si>
  <si>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</si>
  <si>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</si>
  <si>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</si>
  <si>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</si>
  <si>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</si>
  <si>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</si>
  <si>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</si>
  <si>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</si>
  <si>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</si>
  <si>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</si>
  <si>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</si>
  <si>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</si>
  <si>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</si>
  <si>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</si>
  <si>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</si>
  <si>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</si>
  <si>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</si>
  <si>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</si>
  <si>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</si>
  <si>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</si>
  <si>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</si>
  <si>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</si>
  <si>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</si>
  <si>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</si>
  <si>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</si>
  <si>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</si>
  <si>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</si>
  <si>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</si>
  <si>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</si>
  <si>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</si>
  <si>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</si>
  <si>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</si>
  <si>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</si>
  <si>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</si>
  <si>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</si>
  <si>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</si>
  <si>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</si>
  <si>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</si>
  <si>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</si>
  <si>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</si>
  <si>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</si>
  <si>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</si>
  <si>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</si>
  <si>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</si>
  <si>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</si>
  <si>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</si>
  <si>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</si>
  <si>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</si>
  <si>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</si>
  <si>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</si>
  <si>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</si>
  <si>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</si>
  <si>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</si>
  <si>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</si>
  <si>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</si>
  <si>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</si>
  <si>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</si>
  <si>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</si>
  <si>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</si>
  <si>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</si>
  <si>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</si>
  <si>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</si>
  <si>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</si>
  <si>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</si>
  <si>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</si>
  <si>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</si>
  <si>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</si>
  <si>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</si>
  <si>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</si>
  <si>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</si>
  <si>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</si>
  <si>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</si>
  <si>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</si>
  <si>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</si>
  <si>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</si>
  <si>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</si>
  <si>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</si>
  <si>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</si>
  <si>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</si>
  <si>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</si>
  <si>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</si>
  <si>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</si>
  <si>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</si>
  <si>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</si>
  <si>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</si>
  <si>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</si>
  <si>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</si>
  <si>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</si>
  <si>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</si>
  <si>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</si>
  <si>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</si>
  <si>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</si>
  <si>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</si>
  <si>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</si>
  <si>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</si>
  <si>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</si>
  <si>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</si>
  <si>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</si>
  <si>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</si>
  <si>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</si>
  <si>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</si>
  <si>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</si>
  <si>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</si>
  <si>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</si>
  <si>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</si>
  <si>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</si>
  <si>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</si>
  <si>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</si>
  <si>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</si>
  <si>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</si>
  <si>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</si>
  <si>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</si>
  <si>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</si>
  <si>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</si>
  <si>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</si>
  <si>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</si>
  <si>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</si>
  <si>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</si>
  <si>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</si>
  <si>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</si>
  <si>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</si>
  <si>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</si>
  <si>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</si>
  <si>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</si>
  <si>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</si>
  <si>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</si>
  <si>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</si>
  <si>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</si>
  <si>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</si>
  <si>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</si>
  <si>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</si>
  <si>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</si>
  <si>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</si>
  <si>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</si>
  <si>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</si>
  <si>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</si>
  <si>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</si>
  <si>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</si>
  <si>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</si>
  <si>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</si>
  <si>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</si>
  <si>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</si>
  <si>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</si>
  <si>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</si>
  <si>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</si>
  <si>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</si>
  <si>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</si>
  <si>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</si>
  <si>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</si>
  <si>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</si>
  <si>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</si>
  <si>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</si>
  <si>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</si>
  <si>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</si>
  <si>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</si>
  <si>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</si>
  <si>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</si>
  <si>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</si>
  <si>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</si>
  <si>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</si>
  <si>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</si>
  <si>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</si>
  <si>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</si>
  <si>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</si>
  <si>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</si>
  <si>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</si>
  <si>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</si>
  <si>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</si>
  <si>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</si>
  <si>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</si>
  <si>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</si>
  <si>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</si>
  <si>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</si>
  <si>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</si>
  <si>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</si>
  <si>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</si>
  <si>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</si>
  <si>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</si>
  <si>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</si>
  <si>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</si>
  <si>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</si>
  <si>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</si>
  <si>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</si>
  <si>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</si>
  <si>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</si>
  <si>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</si>
  <si>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</si>
  <si>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</si>
  <si>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</si>
  <si>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</si>
  <si>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</si>
  <si>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</si>
  <si>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</si>
  <si>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</si>
  <si>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</si>
  <si>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</si>
  <si>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</si>
  <si>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</si>
  <si>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</si>
  <si>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</si>
  <si>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</si>
  <si>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</si>
  <si>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</si>
  <si>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</si>
  <si>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</si>
  <si>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</si>
  <si>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</si>
  <si>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</si>
  <si>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</si>
  <si>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</si>
  <si>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</si>
  <si>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</si>
  <si>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</si>
  <si>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</si>
  <si>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</si>
  <si>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</si>
  <si>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</si>
  <si>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</si>
  <si>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</si>
  <si>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</si>
  <si>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</si>
  <si>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</si>
  <si>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</si>
  <si>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</si>
  <si>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</si>
  <si>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</si>
  <si>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</si>
  <si>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</si>
  <si>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</si>
  <si>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</si>
  <si>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</si>
  <si>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</si>
  <si>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</si>
  <si>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</si>
  <si>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</si>
  <si>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</si>
  <si>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</si>
  <si>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</si>
  <si>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</si>
  <si>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</si>
  <si>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</si>
  <si>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</si>
  <si>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</si>
  <si>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</si>
  <si>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</si>
  <si>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</si>
  <si>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</si>
  <si>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</si>
  <si>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</si>
  <si>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</si>
  <si>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</si>
  <si>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</si>
  <si>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</si>
  <si>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</si>
  <si>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</si>
  <si>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</si>
  <si>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</si>
  <si>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</si>
  <si>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</si>
  <si>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</si>
  <si>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</si>
  <si>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</si>
  <si>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</si>
  <si>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</si>
  <si>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</si>
  <si>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</si>
  <si>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</si>
  <si>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</si>
  <si>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</si>
  <si>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</si>
  <si>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</si>
  <si>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</si>
  <si>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</si>
  <si>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</si>
  <si>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</si>
  <si>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</si>
  <si>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</si>
  <si>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</si>
  <si>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</si>
  <si>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</si>
  <si>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</si>
  <si>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</si>
  <si>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</si>
  <si>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</si>
  <si>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</si>
  <si>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</si>
  <si>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</si>
  <si>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</si>
  <si>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</si>
  <si>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</si>
  <si>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</si>
  <si>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</si>
  <si>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</si>
  <si>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</si>
  <si>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</si>
  <si>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</si>
  <si>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</si>
  <si>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</si>
  <si>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</si>
  <si>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</si>
  <si>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</si>
  <si>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</si>
  <si>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</si>
  <si>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</si>
  <si>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</si>
  <si>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</si>
  <si>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</si>
  <si>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</si>
  <si>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</si>
  <si>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</si>
  <si>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</si>
  <si>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</si>
  <si>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</si>
  <si>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</si>
  <si>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</si>
  <si>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</si>
  <si>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</si>
  <si>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</si>
  <si>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</si>
  <si>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</si>
  <si>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</si>
  <si>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</si>
  <si>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</si>
  <si>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</si>
  <si>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</si>
  <si>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</si>
  <si>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</si>
  <si>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</si>
  <si>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</si>
  <si>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</si>
  <si>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</si>
  <si>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</si>
  <si>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</si>
  <si>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</si>
  <si>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</si>
  <si>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</si>
  <si>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</si>
  <si>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</si>
  <si>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</si>
  <si>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</si>
  <si>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</si>
  <si>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</si>
  <si>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</si>
  <si>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</si>
  <si>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</si>
  <si>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</si>
  <si>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</si>
  <si>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</si>
  <si>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</si>
  <si>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</si>
  <si>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</si>
  <si>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</si>
  <si>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</si>
  <si>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</si>
  <si>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</si>
  <si>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</si>
  <si>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</si>
  <si>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</si>
  <si>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</si>
  <si>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</si>
  <si>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</si>
  <si>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</si>
  <si>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</si>
  <si>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</si>
  <si>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</si>
  <si>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</si>
  <si>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</si>
  <si>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</si>
  <si>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</si>
  <si>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</si>
  <si>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</si>
  <si>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</si>
  <si>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</si>
  <si>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</si>
  <si>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</si>
  <si>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</si>
  <si>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</si>
  <si>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</si>
  <si>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</si>
  <si>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</si>
  <si>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</si>
  <si>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</si>
  <si>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</si>
  <si>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</si>
  <si>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</si>
  <si>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</si>
  <si>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</si>
  <si>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</si>
  <si>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</si>
  <si>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</si>
  <si>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</si>
  <si>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</si>
  <si>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</si>
  <si>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</si>
  <si>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</si>
  <si>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</si>
  <si>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</si>
  <si>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</si>
  <si>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</si>
  <si>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</si>
  <si>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</si>
  <si>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</si>
  <si>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</si>
  <si>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</si>
  <si>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</si>
  <si>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</si>
  <si>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</si>
  <si>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</si>
  <si>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</si>
  <si>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</si>
  <si>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</si>
  <si>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</si>
  <si>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</si>
  <si>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</si>
  <si>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</si>
  <si>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</si>
  <si>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</si>
  <si>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</si>
  <si>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</si>
  <si>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</si>
  <si>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</si>
  <si>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</si>
  <si>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</si>
  <si>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</si>
  <si>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</si>
  <si>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</si>
  <si>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</si>
  <si>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</si>
  <si>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</si>
  <si>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</si>
  <si>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</si>
  <si>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</si>
  <si>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</si>
  <si>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</si>
  <si>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</si>
  <si>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</si>
  <si>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</si>
  <si>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</si>
  <si>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</si>
  <si>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</si>
  <si>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</si>
  <si>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</si>
  <si>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</si>
  <si>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</si>
  <si>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</si>
  <si>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</si>
  <si>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</si>
  <si>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</si>
  <si>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</si>
  <si>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</si>
  <si>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</si>
  <si>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</si>
  <si>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</si>
  <si>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</si>
  <si>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</si>
  <si>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</si>
  <si>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</si>
  <si>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</si>
  <si>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</si>
  <si>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</si>
  <si>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</si>
  <si>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</si>
  <si>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</si>
  <si>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</si>
  <si>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</si>
  <si>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</si>
  <si>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</si>
  <si>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</si>
  <si>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</si>
  <si>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</si>
  <si>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</si>
  <si>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</si>
  <si>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</si>
  <si>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</si>
  <si>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</si>
  <si>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</si>
  <si>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</si>
  <si>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</si>
  <si>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</si>
  <si>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</si>
  <si>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</si>
  <si>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</si>
  <si>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</si>
  <si>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</si>
  <si>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</si>
  <si>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</si>
  <si>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</si>
  <si>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</si>
  <si>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</si>
  <si>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</si>
  <si>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</si>
  <si>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</si>
  <si>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</si>
  <si>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</si>
  <si>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</si>
  <si>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</si>
  <si>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</si>
  <si>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</si>
  <si>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</si>
  <si>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</si>
  <si>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</si>
  <si>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</si>
  <si>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</si>
  <si>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</si>
  <si>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</si>
  <si>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</si>
  <si>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</si>
  <si>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</si>
  <si>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</si>
  <si>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</si>
  <si>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</si>
  <si>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</si>
  <si>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</si>
  <si>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</si>
  <si>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</si>
  <si>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</si>
  <si>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</si>
  <si>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</si>
  <si>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</si>
  <si>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</si>
  <si>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</si>
  <si>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</si>
  <si>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</si>
  <si>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</si>
  <si>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</si>
  <si>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</si>
  <si>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</si>
  <si>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</si>
  <si>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</si>
  <si>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</si>
  <si>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</si>
  <si>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</si>
  <si>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</si>
  <si>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</si>
  <si>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</si>
  <si>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</si>
  <si>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</si>
  <si>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</si>
  <si>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</si>
  <si>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</si>
  <si>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</si>
  <si>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</si>
  <si>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</si>
  <si>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</si>
  <si>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</si>
  <si>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</si>
  <si>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</si>
  <si>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</si>
  <si>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</si>
  <si>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</si>
  <si>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</si>
  <si>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</si>
  <si>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</si>
  <si>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</si>
  <si>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</si>
  <si>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</si>
  <si>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</si>
  <si>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</si>
  <si>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</si>
  <si>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</si>
  <si>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</si>
  <si>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</si>
  <si>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</si>
  <si>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</si>
  <si>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</si>
  <si>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</si>
  <si>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</si>
  <si>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</si>
  <si>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</si>
  <si>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</si>
  <si>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</si>
  <si>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</si>
  <si>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</si>
  <si>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</si>
  <si>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</si>
  <si>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</si>
  <si>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</si>
  <si>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</si>
  <si>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</si>
  <si>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</si>
  <si>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</si>
  <si>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</si>
  <si>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</si>
  <si>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</si>
  <si>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</si>
  <si>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</si>
  <si>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</si>
  <si>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</si>
  <si>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</si>
  <si>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</si>
  <si>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</si>
  <si>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</si>
  <si>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</si>
  <si>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</si>
  <si>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</si>
  <si>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</si>
  <si>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</si>
  <si>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</si>
  <si>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</si>
  <si>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</si>
  <si>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</si>
  <si>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</si>
  <si>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</si>
  <si>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</si>
  <si>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</si>
  <si>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</si>
  <si>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</si>
  <si>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</si>
  <si>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</si>
  <si>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</si>
  <si>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</si>
  <si>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</si>
  <si>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</si>
  <si>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</si>
  <si>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</si>
  <si>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</si>
  <si>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</si>
  <si>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</si>
  <si>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</si>
  <si>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</si>
  <si>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</si>
  <si>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</si>
  <si>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</si>
  <si>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</si>
  <si>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</si>
  <si>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</si>
  <si>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</si>
  <si>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</si>
  <si>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</si>
  <si>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</si>
  <si>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</si>
  <si>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</si>
  <si>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</si>
  <si>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</si>
  <si>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</si>
  <si>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</si>
  <si>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</si>
  <si>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</si>
  <si>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</si>
  <si>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</si>
  <si>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</si>
  <si>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</si>
  <si>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</si>
  <si>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</si>
  <si>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</si>
  <si>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</si>
  <si>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</si>
  <si>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</si>
  <si>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</si>
  <si>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</si>
  <si>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</si>
  <si>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</si>
  <si>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</si>
  <si>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</si>
  <si>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</si>
  <si>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</si>
  <si>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</si>
  <si>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</si>
  <si>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</si>
  <si>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</si>
  <si>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</si>
  <si>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</si>
  <si>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</si>
  <si>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</si>
  <si>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</si>
  <si>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</si>
  <si>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</si>
  <si>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</si>
  <si>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</si>
  <si>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</si>
  <si>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</si>
  <si>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</si>
  <si>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</si>
  <si>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</si>
  <si>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</si>
  <si>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</si>
  <si>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</si>
  <si>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</si>
  <si>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</si>
  <si>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</si>
  <si>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</si>
  <si>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</si>
  <si>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</si>
  <si>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</si>
  <si>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</si>
  <si>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</si>
  <si>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</si>
  <si>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</si>
  <si>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</si>
  <si>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</si>
  <si>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</si>
  <si>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</si>
  <si>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</si>
  <si>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</si>
  <si>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</si>
  <si>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</si>
  <si>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</si>
  <si>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</si>
  <si>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</si>
  <si>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</si>
  <si>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</si>
  <si>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</si>
  <si>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</si>
  <si>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</si>
  <si>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</si>
  <si>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</si>
  <si>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</si>
  <si>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</si>
  <si>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</si>
  <si>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</si>
  <si>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</si>
  <si>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</si>
  <si>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</si>
  <si>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</si>
  <si>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</si>
  <si>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</si>
  <si>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</si>
  <si>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</si>
  <si>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</si>
  <si>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</si>
  <si>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</si>
  <si>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</si>
  <si>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</si>
  <si>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</si>
  <si>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</si>
  <si>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</si>
  <si>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</si>
  <si>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</si>
  <si>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</si>
  <si>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</si>
  <si>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</si>
  <si>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</si>
  <si>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</si>
  <si>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</si>
  <si>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</si>
  <si>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</si>
  <si>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</si>
  <si>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</si>
  <si>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</si>
  <si>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</si>
  <si>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</si>
  <si>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</si>
  <si>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</si>
  <si>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</si>
  <si>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</si>
  <si>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</si>
  <si>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</si>
  <si>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</si>
  <si>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</si>
  <si>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</si>
  <si>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</si>
  <si>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</si>
  <si>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</si>
  <si>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</si>
  <si>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</si>
  <si>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</si>
  <si>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</si>
  <si>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</si>
  <si>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</si>
  <si>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</si>
  <si>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</si>
  <si>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</si>
  <si>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</si>
  <si>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</si>
  <si>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</si>
  <si>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</si>
  <si>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</si>
  <si>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</si>
  <si>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</si>
  <si>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</si>
  <si>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</si>
  <si>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</si>
  <si>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</si>
  <si>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</si>
  <si>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</si>
  <si>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</si>
  <si>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</si>
  <si>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</si>
  <si>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</si>
  <si>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</si>
  <si>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</si>
  <si>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</si>
  <si>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</si>
  <si>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</si>
  <si>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</si>
  <si>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</si>
  <si>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</si>
  <si>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</si>
  <si>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</si>
  <si>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</si>
  <si>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</si>
  <si>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</si>
  <si>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</si>
  <si>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</si>
  <si>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</si>
  <si>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</si>
  <si>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</si>
  <si>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</si>
  <si>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</si>
  <si>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</si>
  <si>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</si>
  <si>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</si>
  <si>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</si>
  <si>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</si>
  <si>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</si>
  <si>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</si>
  <si>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</si>
  <si>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</si>
  <si>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</si>
  <si>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</si>
  <si>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</si>
  <si>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</si>
  <si>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</si>
  <si>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</si>
  <si>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</si>
  <si>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</si>
  <si>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</si>
  <si>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</si>
  <si>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</si>
  <si>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</si>
  <si>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</si>
  <si>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</si>
  <si>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</si>
  <si>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</si>
  <si>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</si>
  <si>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</si>
  <si>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</si>
  <si>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</si>
  <si>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</si>
  <si>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</si>
  <si>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</si>
  <si>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</si>
  <si>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</si>
  <si>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</si>
  <si>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</si>
  <si>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</si>
  <si>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</si>
  <si>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</si>
  <si>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</si>
  <si>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</si>
  <si>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</si>
  <si>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</si>
  <si>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</si>
  <si>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</si>
  <si>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</si>
  <si>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</si>
  <si>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</si>
  <si>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</si>
  <si>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</si>
  <si>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</si>
  <si>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</si>
  <si>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</si>
  <si>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</si>
  <si>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</si>
  <si>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</si>
  <si>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</si>
  <si>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</si>
  <si>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</si>
  <si>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</si>
  <si>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</si>
  <si>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</si>
  <si>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</si>
  <si>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</si>
  <si>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</si>
  <si>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</si>
  <si>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</si>
  <si>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</si>
  <si>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</si>
  <si>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</si>
  <si>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</si>
  <si>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</si>
  <si>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</si>
  <si>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</si>
  <si>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</si>
  <si>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</si>
  <si>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</si>
  <si>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</si>
  <si>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</si>
  <si>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</si>
  <si>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</si>
  <si>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</si>
  <si>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</si>
  <si>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</si>
  <si>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</si>
  <si>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</si>
  <si>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</si>
  <si>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</si>
  <si>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</si>
  <si>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</si>
  <si>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</si>
  <si>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</si>
  <si>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</si>
  <si>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</si>
  <si>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</si>
  <si>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</si>
  <si>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</si>
  <si>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</si>
  <si>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</si>
  <si>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</si>
  <si>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</si>
  <si>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</si>
  <si>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</si>
  <si>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</si>
  <si>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</si>
  <si>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</si>
  <si>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</si>
  <si>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</si>
  <si>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</si>
  <si>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</si>
  <si>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</si>
  <si>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</si>
  <si>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</si>
  <si>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</si>
  <si>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</si>
  <si>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</si>
  <si>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</si>
  <si>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</si>
  <si>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</si>
  <si>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</si>
  <si>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</si>
  <si>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</si>
  <si>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</si>
  <si>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</si>
  <si>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</si>
  <si>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</si>
  <si>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</si>
  <si>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</si>
  <si>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</si>
  <si>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</si>
  <si>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</si>
  <si>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</si>
  <si>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</si>
  <si>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</si>
  <si>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</si>
  <si>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</si>
  <si>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</si>
  <si>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</si>
  <si>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</si>
  <si>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</si>
  <si>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</si>
  <si>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</si>
  <si>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</si>
  <si>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</si>
  <si>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</si>
  <si>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</si>
  <si>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</si>
  <si>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</si>
  <si>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</si>
  <si>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</si>
  <si>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</si>
  <si>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</si>
  <si>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</si>
  <si>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</si>
  <si>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</si>
  <si>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</si>
  <si>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</si>
  <si>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</si>
  <si>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</si>
  <si>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</si>
  <si>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</si>
  <si>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</si>
  <si>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</si>
  <si>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</si>
  <si>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</si>
  <si>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</si>
  <si>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</si>
  <si>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</si>
  <si>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</si>
  <si>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</si>
  <si>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</si>
  <si>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</si>
  <si>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</si>
  <si>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</si>
  <si>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</si>
  <si>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</si>
  <si>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</si>
  <si>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</si>
  <si>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</si>
  <si>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</si>
  <si>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</si>
  <si>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</si>
  <si>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</si>
  <si>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</si>
  <si>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</si>
  <si>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</si>
  <si>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</si>
  <si>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</si>
  <si>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</si>
  <si>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</si>
  <si>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</si>
  <si>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</si>
  <si>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</si>
  <si>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</si>
  <si>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</si>
  <si>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</si>
  <si>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</si>
  <si>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</si>
  <si>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</si>
  <si>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</si>
  <si>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</si>
  <si>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</si>
  <si>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</si>
  <si>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</si>
  <si>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</si>
  <si>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</si>
  <si>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</si>
  <si>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</si>
  <si>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</si>
  <si>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</si>
  <si>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</si>
  <si>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</si>
  <si>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</si>
  <si>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</si>
  <si>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</si>
  <si>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</si>
  <si>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</si>
  <si>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</si>
  <si>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</si>
  <si>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</si>
  <si>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</si>
  <si>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</si>
  <si>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</si>
  <si>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</si>
  <si>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</si>
  <si>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</si>
  <si>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</si>
  <si>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</si>
  <si>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</si>
  <si>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</si>
  <si>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</si>
  <si>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</si>
  <si>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</si>
  <si>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</si>
  <si>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</si>
  <si>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</si>
  <si>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</si>
  <si>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</si>
  <si>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</si>
  <si>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</si>
  <si>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</si>
  <si>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</si>
  <si>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</si>
  <si>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</si>
  <si>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</si>
  <si>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</si>
  <si>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</si>
  <si>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</si>
  <si>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</si>
  <si>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</si>
  <si>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</si>
  <si>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</si>
  <si>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</si>
  <si>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</si>
  <si>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</si>
  <si>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</si>
  <si>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</si>
  <si>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</si>
  <si>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</si>
  <si>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</si>
  <si>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</si>
  <si>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</si>
  <si>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</si>
  <si>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</si>
  <si>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</si>
  <si>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</si>
  <si>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</si>
  <si>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</si>
  <si>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</si>
  <si>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</si>
  <si>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</si>
  <si>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</si>
  <si>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</si>
  <si>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</si>
  <si>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</si>
  <si>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</si>
  <si>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</si>
  <si>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</si>
  <si>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</si>
  <si>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</si>
  <si>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</si>
  <si>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</si>
  <si>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</si>
  <si>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</si>
  <si>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</si>
  <si>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</si>
  <si>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</si>
  <si>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</si>
  <si>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</si>
  <si>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</si>
  <si>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</si>
  <si>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</si>
  <si>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</si>
  <si>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</si>
  <si>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</si>
  <si>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</si>
  <si>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</si>
  <si>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</si>
  <si>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</si>
  <si>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</si>
  <si>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</si>
  <si>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</si>
  <si>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</si>
  <si>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</si>
  <si>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</si>
  <si>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</si>
  <si>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</si>
  <si>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</si>
  <si>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</si>
  <si>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</si>
  <si>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</si>
  <si>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</si>
  <si>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</si>
  <si>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</si>
  <si>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</si>
  <si>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</si>
  <si>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</si>
  <si>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</si>
  <si>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</si>
  <si>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</si>
  <si>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</si>
  <si>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</si>
  <si>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</si>
  <si>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</si>
  <si>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</si>
  <si>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</si>
  <si>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</si>
  <si>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</si>
  <si>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</si>
  <si>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</si>
  <si>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</si>
  <si>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</si>
  <si>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</si>
  <si>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</si>
  <si>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</si>
  <si>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</si>
  <si>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</si>
  <si>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</si>
  <si>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</si>
  <si>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</si>
  <si>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</si>
  <si>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</si>
  <si>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</si>
  <si>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</si>
  <si>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</si>
  <si>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</si>
  <si>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</si>
  <si>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</si>
  <si>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</si>
  <si>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</si>
  <si>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</si>
  <si>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</si>
  <si>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</si>
  <si>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</si>
  <si>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</si>
  <si>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</si>
  <si>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</si>
  <si>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</si>
  <si>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</si>
  <si>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</si>
  <si>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</si>
  <si>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</si>
  <si>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</si>
  <si>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</si>
  <si>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</si>
  <si>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</si>
  <si>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</si>
  <si>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</si>
  <si>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</si>
  <si>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</si>
  <si>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</si>
  <si>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</si>
  <si>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</si>
  <si>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</si>
  <si>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</si>
  <si>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</si>
  <si>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</si>
  <si>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</si>
  <si>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</si>
  <si>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</si>
  <si>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</si>
  <si>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</si>
  <si>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</si>
  <si>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</si>
  <si>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</si>
  <si>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</si>
  <si>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</si>
  <si>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</si>
  <si>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</si>
  <si>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</si>
  <si>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</si>
  <si>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</si>
  <si>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</si>
  <si>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</si>
  <si>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</si>
  <si>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</si>
  <si>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</si>
  <si>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</si>
  <si>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</si>
  <si>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</si>
  <si>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</si>
  <si>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</si>
  <si>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</si>
  <si>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</si>
  <si>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</si>
  <si>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</si>
  <si>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</si>
  <si>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</si>
  <si>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</si>
  <si>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</si>
  <si>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</si>
  <si>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</si>
  <si>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</si>
  <si>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</si>
  <si>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</si>
  <si>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</si>
  <si>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</si>
  <si>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</si>
  <si>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</si>
  <si>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</si>
  <si>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</si>
  <si>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</si>
  <si>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</si>
  <si>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</si>
  <si>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</si>
  <si>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</si>
  <si>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</si>
  <si>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</si>
  <si>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</si>
  <si>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</si>
  <si>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</si>
  <si>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</si>
  <si>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</si>
  <si>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</si>
  <si>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</si>
  <si>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</si>
  <si>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</si>
  <si>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</si>
  <si>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</si>
  <si>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</si>
  <si>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</si>
  <si>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</si>
  <si>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</si>
  <si>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</si>
  <si>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</si>
  <si>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</si>
  <si>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</si>
  <si>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</si>
  <si>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</si>
  <si>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</si>
  <si>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</si>
  <si>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</si>
  <si>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</si>
  <si>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</si>
  <si>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</si>
  <si>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</si>
  <si>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</si>
  <si>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</si>
  <si>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</si>
  <si>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</si>
  <si>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</si>
  <si>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</si>
  <si>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</si>
  <si>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</si>
  <si>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</si>
  <si>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</si>
  <si>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</si>
  <si>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</si>
  <si>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</si>
  <si>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</si>
  <si>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</si>
  <si>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</si>
  <si>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</si>
  <si>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</si>
  <si>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</si>
  <si>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</si>
  <si>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</si>
  <si>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</si>
  <si>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</si>
  <si>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</si>
  <si>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</si>
  <si>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</si>
  <si>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</si>
  <si>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</si>
  <si>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</si>
  <si>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</si>
  <si>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</si>
  <si>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</si>
  <si>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</si>
  <si>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</si>
  <si>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</si>
  <si>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</si>
  <si>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</si>
  <si>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</si>
  <si>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</si>
  <si>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</si>
  <si>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</si>
  <si>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</si>
  <si>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</si>
  <si>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</si>
  <si>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</si>
  <si>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</si>
  <si>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</si>
  <si>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</si>
  <si>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</si>
  <si>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</si>
  <si>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</si>
  <si>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</si>
  <si>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</si>
  <si>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</si>
  <si>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</si>
  <si>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</si>
  <si>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</si>
  <si>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</si>
  <si>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</si>
  <si>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</si>
  <si>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</si>
  <si>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</si>
  <si>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</si>
  <si>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</si>
  <si>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</si>
  <si>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</si>
  <si>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</si>
  <si>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</si>
  <si>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</si>
  <si>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</si>
  <si>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</si>
  <si>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</si>
  <si>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</si>
  <si>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</si>
  <si>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</si>
  <si>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</si>
  <si>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</si>
  <si>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</si>
  <si>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</si>
  <si>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</si>
  <si>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</si>
  <si>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</si>
  <si>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</si>
  <si>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</si>
  <si>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</si>
  <si>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</si>
  <si>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</si>
  <si>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</si>
  <si>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</si>
  <si>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</si>
  <si>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</si>
  <si>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</si>
  <si>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</si>
  <si>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</si>
  <si>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</si>
  <si>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</si>
  <si>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</si>
  <si>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</si>
  <si>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</si>
  <si>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</si>
  <si>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</si>
  <si>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</si>
  <si>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</si>
  <si>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</si>
  <si>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</si>
  <si>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</si>
  <si>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</si>
  <si>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</si>
  <si>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</si>
  <si>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</si>
  <si>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</si>
  <si>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</si>
  <si>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</si>
  <si>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</si>
  <si>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</si>
  <si>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</si>
  <si>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</si>
  <si>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</si>
  <si>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</si>
  <si>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</si>
  <si>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</si>
  <si>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</si>
  <si>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</si>
  <si>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</si>
  <si>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</si>
  <si>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</si>
  <si>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</si>
  <si>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</si>
  <si>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</si>
  <si>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</si>
  <si>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</si>
  <si>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</si>
  <si>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</si>
  <si>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</si>
  <si>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</si>
  <si>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</si>
  <si>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</si>
  <si>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</si>
  <si>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</si>
  <si>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</si>
  <si>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</si>
  <si>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</si>
  <si>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</si>
  <si>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</si>
  <si>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</si>
  <si>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</si>
  <si>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</si>
  <si>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</si>
  <si>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</si>
  <si>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</si>
  <si>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</si>
  <si>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</si>
  <si>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</si>
  <si>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</si>
  <si>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</si>
  <si>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</si>
  <si>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</si>
  <si>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</si>
  <si>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</si>
  <si>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</si>
  <si>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</si>
  <si>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</si>
  <si>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</si>
  <si>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</si>
  <si>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</si>
  <si>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</si>
  <si>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</si>
  <si>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</si>
  <si>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</si>
  <si>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</si>
  <si>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</si>
  <si>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</si>
  <si>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</si>
  <si>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</si>
  <si>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</si>
  <si>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</si>
  <si>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</si>
  <si>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</si>
  <si>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</si>
  <si>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</si>
  <si>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</si>
  <si>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</si>
  <si>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</si>
  <si>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</si>
  <si>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</si>
  <si>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</si>
  <si>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</si>
  <si>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</si>
  <si>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</si>
  <si>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</si>
  <si>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</si>
  <si>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</si>
  <si>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</si>
  <si>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</si>
  <si>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</si>
  <si>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</si>
  <si>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</si>
  <si>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</si>
  <si>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</si>
  <si>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</si>
  <si>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</si>
  <si>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</si>
  <si>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</si>
  <si>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</si>
  <si>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</si>
  <si>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</si>
  <si>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</si>
  <si>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</si>
  <si>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</si>
  <si>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</si>
  <si>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</si>
  <si>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</si>
  <si>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</si>
  <si>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</si>
  <si>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</si>
  <si>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</si>
  <si>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</si>
  <si>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</si>
  <si>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</si>
  <si>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</si>
  <si>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</si>
  <si>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</si>
  <si>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</si>
  <si>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</si>
  <si>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</si>
  <si>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</si>
  <si>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</si>
  <si>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</si>
  <si>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</si>
  <si>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</si>
  <si>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</si>
  <si>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</si>
  <si>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</si>
  <si>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</si>
  <si>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</si>
  <si>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</si>
  <si>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</si>
  <si>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</si>
  <si>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</si>
  <si>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</si>
  <si>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</si>
  <si>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</si>
  <si>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</si>
  <si>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</si>
  <si>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</si>
  <si>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</si>
  <si>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</si>
  <si>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</si>
  <si>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</si>
  <si>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</si>
  <si>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</si>
  <si>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</si>
  <si>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</si>
  <si>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</si>
  <si>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</si>
  <si>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</si>
  <si>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</si>
  <si>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</si>
  <si>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</si>
  <si>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</si>
  <si>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</si>
  <si>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</si>
  <si>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</si>
  <si>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</si>
  <si>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</si>
  <si>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</si>
  <si>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</si>
  <si>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</si>
  <si>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</si>
  <si>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</si>
  <si>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</si>
  <si>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</si>
  <si>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</si>
  <si>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</si>
  <si>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</si>
  <si>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</si>
  <si>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</si>
  <si>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</si>
  <si>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</si>
  <si>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</si>
  <si>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</si>
  <si>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</si>
  <si>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</si>
  <si>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</si>
  <si>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</si>
  <si>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</si>
  <si>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</si>
  <si>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</si>
  <si>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</si>
  <si>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</si>
  <si>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</si>
  <si>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</si>
  <si>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</si>
  <si>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</si>
  <si>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</si>
  <si>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</si>
  <si>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</si>
  <si>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</si>
  <si>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</si>
  <si>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</si>
  <si>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</si>
  <si>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</si>
  <si>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</si>
  <si>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</si>
  <si>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</si>
  <si>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</si>
  <si>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</si>
  <si>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</si>
  <si>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</si>
  <si>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</si>
  <si>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</si>
  <si>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</si>
  <si>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</si>
  <si>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</si>
  <si>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</si>
  <si>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</si>
  <si>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</si>
  <si>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</si>
  <si>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</si>
  <si>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</si>
  <si>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</si>
  <si>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</si>
  <si>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</si>
  <si>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</si>
  <si>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</si>
  <si>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</si>
  <si>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</si>
  <si>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</si>
  <si>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</si>
  <si>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</si>
  <si>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</si>
  <si>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</si>
  <si>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</si>
  <si>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</si>
  <si>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</si>
  <si>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</si>
  <si>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</si>
  <si>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</si>
  <si>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</si>
  <si>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</si>
  <si>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</si>
  <si>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</si>
  <si>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</si>
  <si>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</si>
  <si>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</si>
  <si>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</si>
  <si>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</si>
  <si>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</si>
  <si>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</si>
  <si>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</si>
  <si>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</si>
  <si>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</si>
  <si>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</si>
  <si>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</si>
  <si>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</si>
  <si>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</si>
  <si>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</si>
  <si>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</si>
  <si>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</si>
  <si>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</si>
  <si>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</si>
  <si>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</si>
  <si>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</si>
  <si>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</si>
  <si>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</si>
  <si>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</si>
  <si>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</si>
  <si>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</si>
  <si>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</si>
  <si>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</si>
  <si>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</si>
  <si>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</si>
  <si>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</si>
  <si>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</si>
  <si>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</si>
  <si>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</si>
  <si>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</si>
  <si>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</si>
  <si>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</si>
  <si>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</si>
  <si>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</si>
  <si>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</si>
  <si>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</si>
  <si>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</si>
  <si>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</si>
  <si>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</si>
  <si>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</si>
  <si>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</si>
  <si>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</si>
  <si>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</si>
  <si>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</si>
  <si>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</si>
  <si>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</si>
  <si>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</si>
  <si>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</si>
  <si>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</si>
  <si>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</si>
  <si>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</si>
  <si>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</si>
  <si>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</si>
  <si>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</si>
  <si>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</si>
  <si>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</si>
  <si>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</si>
  <si>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</si>
  <si>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</si>
  <si>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</si>
  <si>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</si>
  <si>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</si>
  <si>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</si>
  <si>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</si>
  <si>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</si>
  <si>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</si>
  <si>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</si>
  <si>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</si>
  <si>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</si>
  <si>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</si>
  <si>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</si>
  <si>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</si>
  <si>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</si>
  <si>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</si>
  <si>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</si>
  <si>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</si>
  <si>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</si>
  <si>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</si>
  <si>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</si>
  <si>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</si>
  <si>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</si>
  <si>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</si>
  <si>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</si>
  <si>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</si>
  <si>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</si>
  <si>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</si>
  <si>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</si>
  <si>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</si>
  <si>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</si>
  <si>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</si>
  <si>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</si>
  <si>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</si>
  <si>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</si>
  <si>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</si>
  <si>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</si>
  <si>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</si>
  <si>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</si>
  <si>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</si>
  <si>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</si>
  <si>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</si>
  <si>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</si>
  <si>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</si>
  <si>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</si>
  <si>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</si>
  <si>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</si>
  <si>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</si>
  <si>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</si>
  <si>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</si>
  <si>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</si>
  <si>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</si>
  <si>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</si>
  <si>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</si>
  <si>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</si>
  <si>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</si>
  <si>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</si>
  <si>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</si>
  <si>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</si>
  <si>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</si>
  <si>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</si>
  <si>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</si>
  <si>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</si>
  <si>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</si>
  <si>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</si>
  <si>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</si>
  <si>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</si>
  <si>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</si>
  <si>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</si>
  <si>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</si>
  <si>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</si>
  <si>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</si>
  <si>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</si>
  <si>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</si>
  <si>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</si>
  <si>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</si>
  <si>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</si>
  <si>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</si>
  <si>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</si>
  <si>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</si>
  <si>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</si>
  <si>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</si>
  <si>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</si>
  <si>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</si>
  <si>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</si>
  <si>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</si>
  <si>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</si>
  <si>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</si>
  <si>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</si>
  <si>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</si>
  <si>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</si>
  <si>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</si>
  <si>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</si>
  <si>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</si>
  <si>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</si>
  <si>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</si>
  <si>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</si>
  <si>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</si>
  <si>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</si>
  <si>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</si>
  <si>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</si>
  <si>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</si>
  <si>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</si>
  <si>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</si>
  <si>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</si>
  <si>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</si>
  <si>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</si>
  <si>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</si>
  <si>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</si>
  <si>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</si>
  <si>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</si>
  <si>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</si>
  <si>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</si>
  <si>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</si>
  <si>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</si>
  <si>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</si>
  <si>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</si>
  <si>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</si>
  <si>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</si>
  <si>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</si>
  <si>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</si>
  <si>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</si>
  <si>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</si>
  <si>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</si>
  <si>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</si>
  <si>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</si>
  <si>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</si>
  <si>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</si>
  <si>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</si>
  <si>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</si>
  <si>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</si>
  <si>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</si>
  <si>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</si>
  <si>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</si>
  <si>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</si>
  <si>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</si>
  <si>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</si>
  <si>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</si>
  <si>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</si>
  <si>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</si>
  <si>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</si>
  <si>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</si>
  <si>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</si>
  <si>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</si>
  <si>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</si>
  <si>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</si>
  <si>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</si>
  <si>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</si>
  <si>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</si>
  <si>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</si>
  <si>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</si>
  <si>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</si>
  <si>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</si>
  <si>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</si>
  <si>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</si>
  <si>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</si>
  <si>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</si>
  <si>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</si>
  <si>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</si>
  <si>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</si>
  <si>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</si>
  <si>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</si>
  <si>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</si>
  <si>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</si>
  <si>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</si>
  <si>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</si>
  <si>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</si>
  <si>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</si>
  <si>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</si>
  <si>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</si>
  <si>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</si>
  <si>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</si>
  <si>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</si>
  <si>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</si>
  <si>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</si>
  <si>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</si>
  <si>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</si>
  <si>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</si>
  <si>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</si>
  <si>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</si>
  <si>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</si>
  <si>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</si>
  <si>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</si>
  <si>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</si>
  <si>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</si>
  <si>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</si>
  <si>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</si>
  <si>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</si>
  <si>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</si>
  <si>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</si>
  <si>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</si>
  <si>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</si>
  <si>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</si>
  <si>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</si>
  <si>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</si>
  <si>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</si>
  <si>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</si>
  <si>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</si>
  <si>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</si>
  <si>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</si>
  <si>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</si>
  <si>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</si>
  <si>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</si>
  <si>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</si>
  <si>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</si>
  <si>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</si>
  <si>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</si>
  <si>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</si>
  <si>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</si>
  <si>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</si>
  <si>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</si>
  <si>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</si>
  <si>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</si>
  <si>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</si>
  <si>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</si>
  <si>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</si>
  <si>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</si>
  <si>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</si>
  <si>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</si>
  <si>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</si>
  <si>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</si>
  <si>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</si>
  <si>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</si>
  <si>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</si>
  <si>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</si>
  <si>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</si>
  <si>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</si>
  <si>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</si>
  <si>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</si>
  <si>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</si>
  <si>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</si>
  <si>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</si>
  <si>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</si>
  <si>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</si>
  <si>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</si>
  <si>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</si>
  <si>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</si>
  <si>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</si>
  <si>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</si>
  <si>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</si>
  <si>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</si>
  <si>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</si>
  <si>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</si>
  <si>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</si>
  <si>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</si>
  <si>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</si>
  <si>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</si>
  <si>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</si>
  <si>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</si>
  <si>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</si>
  <si>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</si>
  <si>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</si>
  <si>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</si>
  <si>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</si>
  <si>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</si>
  <si>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</si>
  <si>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</si>
  <si>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</si>
  <si>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</si>
  <si>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</si>
  <si>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</si>
  <si>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</si>
  <si>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</si>
  <si>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</si>
  <si>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</si>
  <si>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</si>
  <si>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</si>
  <si>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</si>
  <si>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</si>
  <si>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</si>
  <si>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</si>
  <si>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</si>
  <si>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</si>
  <si>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</si>
  <si>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</si>
  <si>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</si>
  <si>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</si>
  <si>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</si>
  <si>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</si>
  <si>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</si>
  <si>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</si>
  <si>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</si>
  <si>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</si>
  <si>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</si>
  <si>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</si>
  <si>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</si>
  <si>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</si>
  <si>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</si>
  <si>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</si>
  <si>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</si>
  <si>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</si>
  <si>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</si>
  <si>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</si>
  <si>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</si>
  <si>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</si>
  <si>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</si>
  <si>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</si>
  <si>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</si>
  <si>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</si>
  <si>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</si>
  <si>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</si>
  <si>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</si>
  <si>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</si>
  <si>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</si>
  <si>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</si>
  <si>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</si>
  <si>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</si>
  <si>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</si>
  <si>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</si>
  <si>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</si>
  <si>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</si>
  <si>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</si>
  <si>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</si>
  <si>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</si>
  <si>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</si>
  <si>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</si>
  <si>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</si>
  <si>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</si>
  <si>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</si>
  <si>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</si>
  <si>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</si>
  <si>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</si>
  <si>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</si>
  <si>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</si>
  <si>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</si>
  <si>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</si>
  <si>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</si>
  <si>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</si>
  <si>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</si>
  <si>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</si>
  <si>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</si>
  <si>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</si>
  <si>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</si>
  <si>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</si>
  <si>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</si>
  <si>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</si>
  <si>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</si>
  <si>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</si>
  <si>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</si>
  <si>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</si>
  <si>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</si>
  <si>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</si>
  <si>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</si>
  <si>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</si>
  <si>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</si>
  <si>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</si>
  <si>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</si>
  <si>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</si>
  <si>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</si>
  <si>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</si>
  <si>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</si>
  <si>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</si>
  <si>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</si>
  <si>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</si>
  <si>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</si>
  <si>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</si>
  <si>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</si>
  <si>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</si>
  <si>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</si>
  <si>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</si>
  <si>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</si>
  <si>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</si>
  <si>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</si>
  <si>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</si>
  <si>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</si>
  <si>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</si>
  <si>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</si>
  <si>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</si>
  <si>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</si>
  <si>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</si>
  <si>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</si>
  <si>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</si>
  <si>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</si>
  <si>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</si>
  <si>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</si>
  <si>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</si>
  <si>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</si>
  <si>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</si>
  <si>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</si>
  <si>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</si>
  <si>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</si>
  <si>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</si>
  <si>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</si>
  <si>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</si>
  <si>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</si>
  <si>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</si>
  <si>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</si>
  <si>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</si>
  <si>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</si>
  <si>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</si>
  <si>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</si>
  <si>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</si>
  <si>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</si>
  <si>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</si>
  <si>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</si>
  <si>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</si>
  <si>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</si>
  <si>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</si>
  <si>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</si>
  <si>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</si>
  <si>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</si>
  <si>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</si>
  <si>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</si>
  <si>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</si>
  <si>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</si>
  <si>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</si>
  <si>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</si>
  <si>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</si>
  <si>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</si>
  <si>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</si>
  <si>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</si>
  <si>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</si>
  <si>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</si>
  <si>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</si>
  <si>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</si>
  <si>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</si>
  <si>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</si>
  <si>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</si>
  <si>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</si>
  <si>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</si>
  <si>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</si>
  <si>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</si>
  <si>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</si>
  <si>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</si>
  <si>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</si>
  <si>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</si>
  <si>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</si>
  <si>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</si>
  <si>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</si>
  <si>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</si>
  <si>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</si>
  <si>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</si>
  <si>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</si>
  <si>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</si>
  <si>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</si>
  <si>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</si>
  <si>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</si>
  <si>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</si>
  <si>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</si>
  <si>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</si>
  <si>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</si>
  <si>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</si>
  <si>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</si>
  <si>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</si>
  <si>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</si>
  <si>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</si>
  <si>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</si>
  <si>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</si>
  <si>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</si>
  <si>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</si>
  <si>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</si>
  <si>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</si>
  <si>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</si>
  <si>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</si>
  <si>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</si>
  <si>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</si>
  <si>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</si>
  <si>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</si>
  <si>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</si>
  <si>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</si>
  <si>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</si>
  <si>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</si>
  <si>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</si>
  <si>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</si>
  <si>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</si>
  <si>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</si>
  <si>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</si>
  <si>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</si>
  <si>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</si>
  <si>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</si>
  <si>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</si>
  <si>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</si>
  <si>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</si>
  <si>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</si>
  <si>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</si>
  <si>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</si>
  <si>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</si>
  <si>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</si>
  <si>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</si>
  <si>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</si>
  <si>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</si>
  <si>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</si>
  <si>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</si>
  <si>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</si>
  <si>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</si>
  <si>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</si>
  <si>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</si>
  <si>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</si>
  <si>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</si>
  <si>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</si>
  <si>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</si>
  <si>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</si>
  <si>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</si>
  <si>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</si>
  <si>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</si>
  <si>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</si>
  <si>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</si>
  <si>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</si>
  <si>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</si>
  <si>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</si>
  <si>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</si>
  <si>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</si>
  <si>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</si>
  <si>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</si>
  <si>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</si>
  <si>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</si>
  <si>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</si>
  <si>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</si>
  <si>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</si>
  <si>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</si>
  <si>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</si>
  <si>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</si>
  <si>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</si>
  <si>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</si>
  <si>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</si>
  <si>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</si>
  <si>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</si>
  <si>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</si>
  <si>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</si>
  <si>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</si>
  <si>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</si>
  <si>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</si>
  <si>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</si>
  <si>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</si>
  <si>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</si>
  <si>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</si>
  <si>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</si>
  <si>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</si>
  <si>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</si>
  <si>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</si>
  <si>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</si>
  <si>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</si>
  <si>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</si>
  <si>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</si>
  <si>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</si>
  <si>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</si>
  <si>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</si>
  <si>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</si>
  <si>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</si>
  <si>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</si>
  <si>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</si>
  <si>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</si>
  <si>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</si>
  <si>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</si>
  <si>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</si>
  <si>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</si>
  <si>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</si>
  <si>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</si>
  <si>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</si>
  <si>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</si>
  <si>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</si>
  <si>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</si>
  <si>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</si>
  <si>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</si>
  <si>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</si>
  <si>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</si>
  <si>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</si>
  <si>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</si>
  <si>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</si>
  <si>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</si>
  <si>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</si>
  <si>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</si>
  <si>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</si>
  <si>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</si>
  <si>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</si>
  <si>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</si>
  <si>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</si>
  <si>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</si>
  <si>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</si>
  <si>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</si>
  <si>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</si>
  <si>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</si>
  <si>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</si>
  <si>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</si>
  <si>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</si>
  <si>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</si>
  <si>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</si>
  <si>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</si>
  <si>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</si>
  <si>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</si>
  <si>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</si>
  <si>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</si>
  <si>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</si>
  <si>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</si>
  <si>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</si>
  <si>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</si>
  <si>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</si>
  <si>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</si>
  <si>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</si>
  <si>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</si>
  <si>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</si>
  <si>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</si>
  <si>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</si>
  <si>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</si>
  <si>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</si>
  <si>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</si>
  <si>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</si>
  <si>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</si>
  <si>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</si>
  <si>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</si>
  <si>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</si>
  <si>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</si>
  <si>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</si>
  <si>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</si>
  <si>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</si>
  <si>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</si>
  <si>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</si>
  <si>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</si>
  <si>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</si>
  <si>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</si>
  <si>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</si>
  <si>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</si>
  <si>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</si>
  <si>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</si>
  <si>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</si>
  <si>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</si>
  <si>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</si>
  <si>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</si>
  <si>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</si>
  <si>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</si>
  <si>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</si>
  <si>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</si>
  <si>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</si>
  <si>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</si>
  <si>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</si>
  <si>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</si>
  <si>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</si>
  <si>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</si>
  <si>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</si>
  <si>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</si>
  <si>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</si>
  <si>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</si>
  <si>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</si>
  <si>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</si>
  <si>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</si>
  <si>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</si>
  <si>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</si>
  <si>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</si>
  <si>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</si>
  <si>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</si>
  <si>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</si>
  <si>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</si>
  <si>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</si>
  <si>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</si>
  <si>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</si>
  <si>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</si>
  <si>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</si>
  <si>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</si>
  <si>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</si>
  <si>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</si>
  <si>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</si>
  <si>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</si>
  <si>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</si>
  <si>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</si>
  <si>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</si>
  <si>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</si>
  <si>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</si>
  <si>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</si>
  <si>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</si>
  <si>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</si>
  <si>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</si>
  <si>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</si>
  <si>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</si>
  <si>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</si>
  <si>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</si>
  <si>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</si>
  <si>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</si>
  <si>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</si>
  <si>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</si>
  <si>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</si>
  <si>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</si>
  <si>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</si>
  <si>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</si>
  <si>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</si>
  <si>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</si>
  <si>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</si>
  <si>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</si>
  <si>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</si>
  <si>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</si>
  <si>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</si>
  <si>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</si>
  <si>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</si>
  <si>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</si>
  <si>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</si>
  <si>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</si>
  <si>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</si>
  <si>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</si>
  <si>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</si>
  <si>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</si>
  <si>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</si>
  <si>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</si>
  <si>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</si>
  <si>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</si>
  <si>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</si>
  <si>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</si>
  <si>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</si>
  <si>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</si>
  <si>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</si>
  <si>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</si>
  <si>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</si>
  <si>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</si>
  <si>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</si>
  <si>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</si>
  <si>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</si>
  <si>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</si>
  <si>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</si>
  <si>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</si>
  <si>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</si>
  <si>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</si>
  <si>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</si>
  <si>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</si>
  <si>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</si>
  <si>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</si>
  <si>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</si>
  <si>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</si>
  <si>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</si>
  <si>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</si>
  <si>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</si>
  <si>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</si>
  <si>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</si>
  <si>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</si>
  <si>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</si>
  <si>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</si>
  <si>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</si>
  <si>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</si>
  <si>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</si>
  <si>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</si>
  <si>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</si>
  <si>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</si>
  <si>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</si>
  <si>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</si>
  <si>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</si>
  <si>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</si>
  <si>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</si>
  <si>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</si>
  <si>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</si>
  <si>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</si>
  <si>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</si>
  <si>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</si>
  <si>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</si>
  <si>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</si>
  <si>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</si>
  <si>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</si>
  <si>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</si>
  <si>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</si>
  <si>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</si>
  <si>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</si>
  <si>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</si>
  <si>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</si>
  <si>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</si>
  <si>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</si>
  <si>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</si>
  <si>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</si>
  <si>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</si>
  <si>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</si>
  <si>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</si>
  <si>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</si>
  <si>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</si>
  <si>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</si>
  <si>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</si>
  <si>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</si>
  <si>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</si>
  <si>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</si>
  <si>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</si>
  <si>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</si>
  <si>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</si>
  <si>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</si>
  <si>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</si>
  <si>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</si>
  <si>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</si>
  <si>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</si>
  <si>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</si>
  <si>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</si>
  <si>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</si>
  <si>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</si>
  <si>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</si>
  <si>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</si>
  <si>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</si>
  <si>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</si>
  <si>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</si>
  <si>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</si>
  <si>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</si>
  <si>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</si>
  <si>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</si>
  <si>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</si>
  <si>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</si>
  <si>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</si>
  <si>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</si>
  <si>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</si>
  <si>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</si>
  <si>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</si>
  <si>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</si>
  <si>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</si>
  <si>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</si>
  <si>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</si>
  <si>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</si>
  <si>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</si>
  <si>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</si>
  <si>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</si>
  <si>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</si>
  <si>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</si>
  <si>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</si>
  <si>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</si>
  <si>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</si>
  <si>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</si>
  <si>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</si>
  <si>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</si>
  <si>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</si>
  <si>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</si>
  <si>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</si>
  <si>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</si>
  <si>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</si>
  <si>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</si>
  <si>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</si>
  <si>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</si>
  <si>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</si>
  <si>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</si>
  <si>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</si>
  <si>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</si>
  <si>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</si>
  <si>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</si>
  <si>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</si>
  <si>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</si>
  <si>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</si>
  <si>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</si>
  <si>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</si>
  <si>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</si>
  <si>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</si>
  <si>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</si>
  <si>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</si>
  <si>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</si>
  <si>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</si>
  <si>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</si>
  <si>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</si>
  <si>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</si>
  <si>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</si>
  <si>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</si>
  <si>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</si>
  <si>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</si>
  <si>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</si>
  <si>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</si>
  <si>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</si>
  <si>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</si>
  <si>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</si>
  <si>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</si>
  <si>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</si>
  <si>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</si>
  <si>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</si>
  <si>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</si>
  <si>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</si>
  <si>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</si>
  <si>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</si>
  <si>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</si>
  <si>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</si>
  <si>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</si>
  <si>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</si>
  <si>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</si>
  <si>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</si>
  <si>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</si>
  <si>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</si>
  <si>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</si>
  <si>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</si>
  <si>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</si>
  <si>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</si>
  <si>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</si>
  <si>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</si>
  <si>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</si>
  <si>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</si>
  <si>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</si>
  <si>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</si>
  <si>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</si>
  <si>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</si>
  <si>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</si>
  <si>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</si>
  <si>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</si>
  <si>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</si>
  <si>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</si>
  <si>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</si>
  <si>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</si>
  <si>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</si>
  <si>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</si>
  <si>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</si>
  <si>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</si>
  <si>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</si>
  <si>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</si>
  <si>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</si>
  <si>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</si>
  <si>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</si>
  <si>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</si>
  <si>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</si>
  <si>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</si>
  <si>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</si>
  <si>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</si>
  <si>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</si>
  <si>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</si>
  <si>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</si>
  <si>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</si>
  <si>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</si>
  <si>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</si>
  <si>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</si>
  <si>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</si>
  <si>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</si>
  <si>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</si>
  <si>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</si>
  <si>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</si>
  <si>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</si>
  <si>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</si>
  <si>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</si>
  <si>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</si>
  <si>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</si>
  <si>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</si>
  <si>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</si>
  <si>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</si>
  <si>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</si>
  <si>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</si>
  <si>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</si>
  <si>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</si>
  <si>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</si>
  <si>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</si>
  <si>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</si>
  <si>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</si>
  <si>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</si>
  <si>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</si>
  <si>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</si>
  <si>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</si>
  <si>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</si>
  <si>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</si>
  <si>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</si>
  <si>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</si>
  <si>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</si>
  <si>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</si>
  <si>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</si>
  <si>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</si>
  <si>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</si>
  <si>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</si>
  <si>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</si>
  <si>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</si>
  <si>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</si>
  <si>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</si>
  <si>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</si>
  <si>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</si>
  <si>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</si>
  <si>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</si>
  <si>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</si>
  <si>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</si>
  <si>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</si>
  <si>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</si>
  <si>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</si>
  <si>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</si>
  <si>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</si>
  <si>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</si>
  <si>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</si>
  <si>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</si>
  <si>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</si>
  <si>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</si>
  <si>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</si>
  <si>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</si>
  <si>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</si>
  <si>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</si>
  <si>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</si>
  <si>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</si>
  <si>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</si>
  <si>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</si>
  <si>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</si>
  <si>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</si>
  <si>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</si>
  <si>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</si>
  <si>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</si>
  <si>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</si>
  <si>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</si>
  <si>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</si>
  <si>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</si>
  <si>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</si>
  <si>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</si>
  <si>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</si>
  <si>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</si>
  <si>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</si>
  <si>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</si>
  <si>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</si>
  <si>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</si>
  <si>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</si>
  <si>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</si>
  <si>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</si>
  <si>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</si>
  <si>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</si>
  <si>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</si>
  <si>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</si>
  <si>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</si>
  <si>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</si>
  <si>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</si>
  <si>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</si>
  <si>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</si>
  <si>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</si>
  <si>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</si>
  <si>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</si>
  <si>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</si>
  <si>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</si>
  <si>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</si>
  <si>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</si>
  <si>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</si>
  <si>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</si>
  <si>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</si>
  <si>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</si>
  <si>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</si>
  <si>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</si>
  <si>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</si>
  <si>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</si>
  <si>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</si>
  <si>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</si>
  <si>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</si>
  <si>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</si>
  <si>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</si>
  <si>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</si>
  <si>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</si>
  <si>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</si>
  <si>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</si>
  <si>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</si>
  <si>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</si>
  <si>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</si>
  <si>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</si>
  <si>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</si>
  <si>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</si>
  <si>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</si>
  <si>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</si>
  <si>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</si>
  <si>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</si>
  <si>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</si>
  <si>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</si>
  <si>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</si>
  <si>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</si>
  <si>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</si>
  <si>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</si>
  <si>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</si>
  <si>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</si>
  <si>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</si>
  <si>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</si>
  <si>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</si>
  <si>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</si>
  <si>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</si>
  <si>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</si>
  <si>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</si>
  <si>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</si>
  <si>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</si>
  <si>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</si>
  <si>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</si>
  <si>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</si>
  <si>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</si>
  <si>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</si>
  <si>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</si>
  <si>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</si>
  <si>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</si>
  <si>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</si>
  <si>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</si>
  <si>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</si>
  <si>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</si>
  <si>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</si>
  <si>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</si>
  <si>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</si>
  <si>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</si>
  <si>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</si>
  <si>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</si>
  <si>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</si>
  <si>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</si>
  <si>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</si>
  <si>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</si>
  <si>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</si>
  <si>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</si>
  <si>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</si>
  <si>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</si>
  <si>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</si>
  <si>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</si>
  <si>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</si>
  <si>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</si>
  <si>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</si>
  <si>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</si>
  <si>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</si>
  <si>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</si>
  <si>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</si>
  <si>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</si>
  <si>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</si>
  <si>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</si>
  <si>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</si>
  <si>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</si>
  <si>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</si>
  <si>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</si>
  <si>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</si>
  <si>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</si>
  <si>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</si>
  <si>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</si>
  <si>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</si>
  <si>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</si>
  <si>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</si>
  <si>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</si>
  <si>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</si>
  <si>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</si>
  <si>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</si>
  <si>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</si>
  <si>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</si>
  <si>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</si>
  <si>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</si>
  <si>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</si>
  <si>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</si>
  <si>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</si>
  <si>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</si>
  <si>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</si>
  <si>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</si>
  <si>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</si>
  <si>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</si>
  <si>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</si>
  <si>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</si>
  <si>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</si>
  <si>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</si>
  <si>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</si>
  <si>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</si>
  <si>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</si>
  <si>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</si>
  <si>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</si>
  <si>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</si>
  <si>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</si>
  <si>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</si>
  <si>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</si>
  <si>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</si>
  <si>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</si>
  <si>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</si>
  <si>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</si>
  <si>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</si>
  <si>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</si>
  <si>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</si>
  <si>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</si>
  <si>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</si>
  <si>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</si>
  <si>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</si>
  <si>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</si>
  <si>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</si>
  <si>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</si>
  <si>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</si>
  <si>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</si>
  <si>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</si>
  <si>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</si>
  <si>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</si>
  <si>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</si>
  <si>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</si>
  <si>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</si>
  <si>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</si>
  <si>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</si>
  <si>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</si>
  <si>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</si>
  <si>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</si>
  <si>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</si>
  <si>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</si>
  <si>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</si>
  <si>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</si>
  <si>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</si>
  <si>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</si>
  <si>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</si>
  <si>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</si>
  <si>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</si>
  <si>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</si>
  <si>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</si>
  <si>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</si>
  <si>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</si>
  <si>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</si>
  <si>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</si>
  <si>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</si>
  <si>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</si>
  <si>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</si>
  <si>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</si>
  <si>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</si>
  <si>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</si>
  <si>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</si>
  <si>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</si>
  <si>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</si>
  <si>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</si>
  <si>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</si>
  <si>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</si>
  <si>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</si>
  <si>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</si>
  <si>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</si>
  <si>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</si>
  <si>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</si>
  <si>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</si>
  <si>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</si>
  <si>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</si>
  <si>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</si>
  <si>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</si>
  <si>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</si>
  <si>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</si>
  <si>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</si>
  <si>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</si>
  <si>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</si>
  <si>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</si>
  <si>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</si>
  <si>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</si>
  <si>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</si>
  <si>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</si>
  <si>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</si>
  <si>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</si>
  <si>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</si>
  <si>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</si>
  <si>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</si>
  <si>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</si>
  <si>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</si>
  <si>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</si>
  <si>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</si>
  <si>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</si>
  <si>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</si>
  <si>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</si>
  <si>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</si>
  <si>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</si>
  <si>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</si>
  <si>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</si>
  <si>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</si>
  <si>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</si>
  <si>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</si>
  <si>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</si>
  <si>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</si>
  <si>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</si>
  <si>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</si>
  <si>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</si>
  <si>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</si>
  <si>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</si>
  <si>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</si>
  <si>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</si>
  <si>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</si>
  <si>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</si>
  <si>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</si>
  <si>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</si>
  <si>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</si>
  <si>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</si>
  <si>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</si>
  <si>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</si>
  <si>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</si>
  <si>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</si>
  <si>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</si>
  <si>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</si>
  <si>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</si>
  <si>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</si>
  <si>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</si>
  <si>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</si>
  <si>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</si>
  <si>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</si>
  <si>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</si>
  <si>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</si>
  <si>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</si>
  <si>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</si>
  <si>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</si>
  <si>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</si>
  <si>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</si>
  <si>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</si>
  <si>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</si>
  <si>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</si>
  <si>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</si>
  <si>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</si>
  <si>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</si>
  <si>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</si>
  <si>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</si>
  <si>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</si>
  <si>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</si>
  <si>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</si>
  <si>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</si>
  <si>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</si>
  <si>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</si>
  <si>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</si>
  <si>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</si>
  <si>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</si>
  <si>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</si>
  <si>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</si>
  <si>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</si>
  <si>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</si>
  <si>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</si>
  <si>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</si>
  <si>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</si>
  <si>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</si>
  <si>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</si>
  <si>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</si>
  <si>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</si>
  <si>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</si>
  <si>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</si>
  <si>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</si>
  <si>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</si>
  <si>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</si>
  <si>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</si>
  <si>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</si>
  <si>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</si>
  <si>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</si>
  <si>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</si>
  <si>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</si>
  <si>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</si>
  <si>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</si>
  <si>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</si>
  <si>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</si>
  <si>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</si>
  <si>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</si>
  <si>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</si>
  <si>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</si>
  <si>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</si>
  <si>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</si>
  <si>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</si>
  <si>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</si>
  <si>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</si>
  <si>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</si>
  <si>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</si>
  <si>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</si>
  <si>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</si>
  <si>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</si>
  <si>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</si>
  <si>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</si>
  <si>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</si>
  <si>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</si>
  <si>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</si>
  <si>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</si>
  <si>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</si>
  <si>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</si>
  <si>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</si>
  <si>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</si>
  <si>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</si>
  <si>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</si>
  <si>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</si>
  <si>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</si>
  <si>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</si>
  <si>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</si>
  <si>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</si>
  <si>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</si>
  <si>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</si>
  <si>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</si>
  <si>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</si>
  <si>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</si>
  <si>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</si>
  <si>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</si>
  <si>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</si>
  <si>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</si>
  <si>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</si>
  <si>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</si>
  <si>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</si>
  <si>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</si>
  <si>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</si>
  <si>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</si>
  <si>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</si>
  <si>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</si>
  <si>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</si>
  <si>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</si>
  <si>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</si>
  <si>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</si>
  <si>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</si>
  <si>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</si>
  <si>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</si>
  <si>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</si>
  <si>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</si>
  <si>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</si>
  <si>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</si>
  <si>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</si>
  <si>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</si>
  <si>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</si>
  <si>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</si>
  <si>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</si>
  <si>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</si>
  <si>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</si>
  <si>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</si>
  <si>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</si>
  <si>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</si>
  <si>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</si>
  <si>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</si>
  <si>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</si>
  <si>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</si>
  <si>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</si>
  <si>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</si>
  <si>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</si>
  <si>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</si>
  <si>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</si>
  <si>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</si>
  <si>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</si>
  <si>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</si>
  <si>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</si>
  <si>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</si>
  <si>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</si>
  <si>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</si>
  <si>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</si>
  <si>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</si>
  <si>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</si>
  <si>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</si>
  <si>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</si>
  <si>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</si>
  <si>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</si>
  <si>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</si>
  <si>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</si>
  <si>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</si>
  <si>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</si>
  <si>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</si>
  <si>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</si>
  <si>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</si>
  <si>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</si>
  <si>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</si>
  <si>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</si>
  <si>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</si>
  <si>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</si>
  <si>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</si>
  <si>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</si>
  <si>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</si>
  <si>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</si>
  <si>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</si>
  <si>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</si>
  <si>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</si>
  <si>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</si>
  <si>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</si>
  <si>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</si>
  <si>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</si>
  <si>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</si>
  <si>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</si>
  <si>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</si>
  <si>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</si>
  <si>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</si>
  <si>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</si>
  <si>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</si>
  <si>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</si>
  <si>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</si>
  <si>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</si>
  <si>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</si>
  <si>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</si>
  <si>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</si>
  <si>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</si>
  <si>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</si>
  <si>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</si>
  <si>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</si>
  <si>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</si>
  <si>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</si>
  <si>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</si>
  <si>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</si>
  <si>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</si>
  <si>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</si>
  <si>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</si>
  <si>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</si>
  <si>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</si>
  <si>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</si>
  <si>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</si>
  <si>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</si>
  <si>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</si>
  <si>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</si>
  <si>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</si>
  <si>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</si>
  <si>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</si>
  <si>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</si>
  <si>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</si>
  <si>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</si>
  <si>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</si>
  <si>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</si>
  <si>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</si>
  <si>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</si>
  <si>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</si>
  <si>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</si>
  <si>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</si>
  <si>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</si>
  <si>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</si>
  <si>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</si>
  <si>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</si>
  <si>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</si>
  <si>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</si>
  <si>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</si>
  <si>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</si>
  <si>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</si>
  <si>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</si>
  <si>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</si>
  <si>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</si>
  <si>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</si>
  <si>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</si>
  <si>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</si>
  <si>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</si>
  <si>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</si>
  <si>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</si>
  <si>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</si>
  <si>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</si>
  <si>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</si>
  <si>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</si>
  <si>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</si>
  <si>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</si>
  <si>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</si>
  <si>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</si>
  <si>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</si>
  <si>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</si>
  <si>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</si>
  <si>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</si>
  <si>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</si>
  <si>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</si>
  <si>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</si>
  <si>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</si>
  <si>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</si>
  <si>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</si>
  <si>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</si>
  <si>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</si>
  <si>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</si>
  <si>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</si>
  <si>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</si>
  <si>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</si>
  <si>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</si>
  <si>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</si>
  <si>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</si>
  <si>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</si>
  <si>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</si>
  <si>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</si>
  <si>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</si>
  <si>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</si>
  <si>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</si>
  <si>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</si>
  <si>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</si>
  <si>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</si>
  <si>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</si>
  <si>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</si>
  <si>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</si>
  <si>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</si>
  <si>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</si>
  <si>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</si>
  <si>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</si>
  <si>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</si>
  <si>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</si>
  <si>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</si>
  <si>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</si>
  <si>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</si>
  <si>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</si>
  <si>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</si>
  <si>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</si>
  <si>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</si>
  <si>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</si>
  <si>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</si>
  <si>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</si>
  <si>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</si>
  <si>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</si>
  <si>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</si>
  <si>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</si>
  <si>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</si>
  <si>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</si>
  <si>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</si>
  <si>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</si>
  <si>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</si>
  <si>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</si>
  <si>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</si>
  <si>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</si>
  <si>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</si>
  <si>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</si>
  <si>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</si>
  <si>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</si>
  <si>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</si>
  <si>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</si>
  <si>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</si>
  <si>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</si>
  <si>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</si>
  <si>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</si>
  <si>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</si>
  <si>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</si>
  <si>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</si>
  <si>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</si>
  <si>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</si>
  <si>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</si>
  <si>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</si>
  <si>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</si>
  <si>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</si>
  <si>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</si>
  <si>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</si>
  <si>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</si>
  <si>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</si>
  <si>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</si>
  <si>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</si>
  <si>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</si>
  <si>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</si>
  <si>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</si>
  <si>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</si>
  <si>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</si>
  <si>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</si>
  <si>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</si>
  <si>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</si>
  <si>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</si>
  <si>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</si>
  <si>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</si>
  <si>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</si>
  <si>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</si>
  <si>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</si>
  <si>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</si>
  <si>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</si>
  <si>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</si>
  <si>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</si>
  <si>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</si>
  <si>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</si>
  <si>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</si>
  <si>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</si>
  <si>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</si>
  <si>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</si>
  <si>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</si>
  <si>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</si>
  <si>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</si>
  <si>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</si>
  <si>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</si>
  <si>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</si>
  <si>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</si>
  <si>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</si>
  <si>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</si>
  <si>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</si>
  <si>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</si>
  <si>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</si>
  <si>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</si>
  <si>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</si>
  <si>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</si>
  <si>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</si>
  <si>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</si>
  <si>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</si>
  <si>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</si>
  <si>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</si>
  <si>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</si>
  <si>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</si>
  <si>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</si>
  <si>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</si>
  <si>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</si>
  <si>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</si>
  <si>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</si>
  <si>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</si>
  <si>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</si>
  <si>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</si>
  <si>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</si>
  <si>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</si>
  <si>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</si>
  <si>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</si>
  <si>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</si>
  <si>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</si>
  <si>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</si>
  <si>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</si>
  <si>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</si>
  <si>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</si>
  <si>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</si>
  <si>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</si>
  <si>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</si>
  <si>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</si>
  <si>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</si>
  <si>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</si>
  <si>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</si>
  <si>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</si>
  <si>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</si>
  <si>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</si>
  <si>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</si>
  <si>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</si>
  <si>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</si>
  <si>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</si>
  <si>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</si>
  <si>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</si>
  <si>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</si>
  <si>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</si>
  <si>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</si>
  <si>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</si>
  <si>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</si>
  <si>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</si>
  <si>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</si>
  <si>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</si>
  <si>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</si>
  <si>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</si>
  <si>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</si>
  <si>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</si>
  <si>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</si>
  <si>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</si>
  <si>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</si>
  <si>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</si>
  <si>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</si>
  <si>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</si>
  <si>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</si>
  <si>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</si>
  <si>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</si>
  <si>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</si>
  <si>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</si>
  <si>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</si>
  <si>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</si>
  <si>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</si>
  <si>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</si>
  <si>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</si>
  <si>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</si>
  <si>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</si>
  <si>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</si>
  <si>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</si>
  <si>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</si>
  <si>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</si>
  <si>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</si>
  <si>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</si>
  <si>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</si>
  <si>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</si>
  <si>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</si>
  <si>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</si>
  <si>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</si>
  <si>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</si>
  <si>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</si>
  <si>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</si>
  <si>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</si>
  <si>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</si>
  <si>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</si>
  <si>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</si>
  <si>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</si>
  <si>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</si>
  <si>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</si>
  <si>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</si>
  <si>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</si>
  <si>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</si>
  <si>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</si>
  <si>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</si>
  <si>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</si>
  <si>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</si>
  <si>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</si>
  <si>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</si>
  <si>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</si>
  <si>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</si>
  <si>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</si>
  <si>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</si>
  <si>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</si>
  <si>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</si>
  <si>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</si>
  <si>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</si>
  <si>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</si>
  <si>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</si>
  <si>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</si>
  <si>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</si>
  <si>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</si>
  <si>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</si>
  <si>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</si>
  <si>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</si>
  <si>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</si>
  <si>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</si>
  <si>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</si>
  <si>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</si>
  <si>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</si>
  <si>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</si>
  <si>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</si>
  <si>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</si>
  <si>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</si>
  <si>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</si>
  <si>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</si>
  <si>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</si>
  <si>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</si>
  <si>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</si>
  <si>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</si>
  <si>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</si>
  <si>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</si>
  <si>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</si>
  <si>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</si>
  <si>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</si>
  <si>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</si>
  <si>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</si>
  <si>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</si>
  <si>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</si>
  <si>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</si>
  <si>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</si>
  <si>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</si>
  <si>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</si>
  <si>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</si>
  <si>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</si>
  <si>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</si>
  <si>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</si>
  <si>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</si>
  <si>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</si>
  <si>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</si>
  <si>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</si>
  <si>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</si>
  <si>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</si>
  <si>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</si>
  <si>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</si>
  <si>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</si>
  <si>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</si>
  <si>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</si>
  <si>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</si>
  <si>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</si>
  <si>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</si>
  <si>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</si>
  <si>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</si>
  <si>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</si>
  <si>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</si>
  <si>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</si>
  <si>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</si>
  <si>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</si>
  <si>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</si>
  <si>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</si>
  <si>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</si>
  <si>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</si>
  <si>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</si>
  <si>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</si>
  <si>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</si>
  <si>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</si>
  <si>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</si>
  <si>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</si>
  <si>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</si>
  <si>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</si>
  <si>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</si>
  <si>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</si>
  <si>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</si>
  <si>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</si>
  <si>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</si>
  <si>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</si>
  <si>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</si>
  <si>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</si>
  <si>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</si>
  <si>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</si>
  <si>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</si>
  <si>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</si>
  <si>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</si>
  <si>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</si>
  <si>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</si>
  <si>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</si>
  <si>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</si>
  <si>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</si>
  <si>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</si>
  <si>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</si>
  <si>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</si>
  <si>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</si>
  <si>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</si>
  <si>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</si>
  <si>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</si>
  <si>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</si>
  <si>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</si>
  <si>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</si>
  <si>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</si>
  <si>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</si>
  <si>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</si>
  <si>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</si>
  <si>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</si>
  <si>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</si>
  <si>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</si>
  <si>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</si>
  <si>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</si>
  <si>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</si>
  <si>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</si>
  <si>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</si>
  <si>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</si>
  <si>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</si>
  <si>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</si>
  <si>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</si>
  <si>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</si>
  <si>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</si>
  <si>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</si>
  <si>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</si>
  <si>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</si>
  <si>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</si>
  <si>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</si>
  <si>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</si>
  <si>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</si>
  <si>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</si>
  <si>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</si>
  <si>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</si>
  <si>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</si>
  <si>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</si>
  <si>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</si>
  <si>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</si>
  <si>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</si>
  <si>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</si>
  <si>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</si>
  <si>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</si>
  <si>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</si>
  <si>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</si>
  <si>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</si>
  <si>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</si>
  <si>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</si>
  <si>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</si>
  <si>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</si>
  <si>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</si>
  <si>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</si>
  <si>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</si>
  <si>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</si>
  <si>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</si>
  <si>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</si>
  <si>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</si>
  <si>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</si>
  <si>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</si>
  <si>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</si>
  <si>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</si>
  <si>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</si>
  <si>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</si>
  <si>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</si>
  <si>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</si>
  <si>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</si>
  <si>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</si>
  <si>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</si>
  <si>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</si>
  <si>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</si>
  <si>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</si>
  <si>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</si>
  <si>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</si>
  <si>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</si>
  <si>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</si>
  <si>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</si>
  <si>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</si>
  <si>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</si>
  <si>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</si>
  <si>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</si>
  <si>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</si>
  <si>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</si>
  <si>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</si>
  <si>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</si>
  <si>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</si>
  <si>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</si>
  <si>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</si>
  <si>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</si>
  <si>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</si>
  <si>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</si>
  <si>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</si>
  <si>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</si>
  <si>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</si>
  <si>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</si>
  <si>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</si>
  <si>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</si>
  <si>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</si>
  <si>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</si>
  <si>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</si>
  <si>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</si>
  <si>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</si>
  <si>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</si>
  <si>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</si>
  <si>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</si>
  <si>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</si>
  <si>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</si>
  <si>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</si>
  <si>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</si>
  <si>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</si>
  <si>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</si>
  <si>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</si>
  <si>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</si>
  <si>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</si>
  <si>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</si>
  <si>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</si>
  <si>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</si>
  <si>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</si>
  <si>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</si>
  <si>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</si>
  <si>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</si>
  <si>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</si>
  <si>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</si>
  <si>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</si>
  <si>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</si>
  <si>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</si>
  <si>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</si>
  <si>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</si>
  <si>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</si>
  <si>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</si>
  <si>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</si>
  <si>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</si>
  <si>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</si>
  <si>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</si>
  <si>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</si>
  <si>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</si>
  <si>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</si>
  <si>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</si>
  <si>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</si>
  <si>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</si>
  <si>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</si>
  <si>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</si>
  <si>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</si>
  <si>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</si>
  <si>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</si>
  <si>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</si>
  <si>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</si>
  <si>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</si>
  <si>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</si>
  <si>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</si>
  <si>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</si>
  <si>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</si>
  <si>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</si>
  <si>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</si>
  <si>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</si>
  <si>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</si>
  <si>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</si>
  <si>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</si>
  <si>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</si>
  <si>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</si>
  <si>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</si>
  <si>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</si>
  <si>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</si>
  <si>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</si>
  <si>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</si>
  <si>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</si>
  <si>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</si>
  <si>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</si>
  <si>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</si>
  <si>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</si>
  <si>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</si>
  <si>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</si>
  <si>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</si>
  <si>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</si>
  <si>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</si>
  <si>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</si>
  <si>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</si>
  <si>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</si>
  <si>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</si>
  <si>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</si>
  <si>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</si>
  <si>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</si>
  <si>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</si>
  <si>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</si>
  <si>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</si>
  <si>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</si>
  <si>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</si>
  <si>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</si>
  <si>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</si>
  <si>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</si>
  <si>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</si>
  <si>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</si>
  <si>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</si>
  <si>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</si>
  <si>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</si>
  <si>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</si>
  <si>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</si>
  <si>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</si>
  <si>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</si>
  <si>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</si>
  <si>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</si>
  <si>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</si>
  <si>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</si>
  <si>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</si>
  <si>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</si>
  <si>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</si>
  <si>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</si>
  <si>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</si>
  <si>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</si>
  <si>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</si>
  <si>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</si>
  <si>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</si>
  <si>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</si>
  <si>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</si>
  <si>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</si>
  <si>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</si>
  <si>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</si>
  <si>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</si>
  <si>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</si>
  <si>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</si>
  <si>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</si>
  <si>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</si>
  <si>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</si>
  <si>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</si>
  <si>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</si>
  <si>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</si>
  <si>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</si>
  <si>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</si>
  <si>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</si>
  <si>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</si>
  <si>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</si>
  <si>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</si>
  <si>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</si>
  <si>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</si>
  <si>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</si>
  <si>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</si>
  <si>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</si>
  <si>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</si>
  <si>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</si>
  <si>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</si>
  <si>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</si>
  <si>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</si>
  <si>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</si>
  <si>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</si>
  <si>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</si>
  <si>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</si>
  <si>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</si>
  <si>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</si>
  <si>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</si>
  <si>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</si>
  <si>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</si>
  <si>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</si>
  <si>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</si>
  <si>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</si>
  <si>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</si>
  <si>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</si>
  <si>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</si>
  <si>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</si>
  <si>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</si>
  <si>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</si>
  <si>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</si>
  <si>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</si>
  <si>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</si>
  <si>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</si>
  <si>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</si>
  <si>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</si>
  <si>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</si>
  <si>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</si>
  <si>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</si>
  <si>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</si>
  <si>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</si>
  <si>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</si>
  <si>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</si>
  <si>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</si>
  <si>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</si>
  <si>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</si>
  <si>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</si>
  <si>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</si>
  <si>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</si>
  <si>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</si>
  <si>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</si>
  <si>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</si>
  <si>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</si>
  <si>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</si>
  <si>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</si>
  <si>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</si>
  <si>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</si>
  <si>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</si>
  <si>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</si>
  <si>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</si>
  <si>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</si>
  <si>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</si>
  <si>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</si>
  <si>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</si>
  <si>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</si>
  <si>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</si>
  <si>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</si>
  <si>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</si>
  <si>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</si>
  <si>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</si>
  <si>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</si>
  <si>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</si>
  <si>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</si>
  <si>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</si>
  <si>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</si>
  <si>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</si>
  <si>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</si>
  <si>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</si>
  <si>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</si>
  <si>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</si>
  <si>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</si>
  <si>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</si>
  <si>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</si>
  <si>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</si>
  <si>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</si>
  <si>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</si>
  <si>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</si>
  <si>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</si>
  <si>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</si>
  <si>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</si>
  <si>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</si>
  <si>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</si>
  <si>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</si>
  <si>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</si>
  <si>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</si>
  <si>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</si>
  <si>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</si>
  <si>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</si>
  <si>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</si>
  <si>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</si>
  <si>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</si>
  <si>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</si>
  <si>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</si>
  <si>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</si>
  <si>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</si>
  <si>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</si>
  <si>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</si>
  <si>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</si>
  <si>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</si>
  <si>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</si>
  <si>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</si>
  <si>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</si>
  <si>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</si>
  <si>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</si>
  <si>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</si>
  <si>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</si>
  <si>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</si>
  <si>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</si>
  <si>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</si>
  <si>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</si>
  <si>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</si>
  <si>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</si>
  <si>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</si>
  <si>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</si>
  <si>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</si>
  <si>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</si>
  <si>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</si>
  <si>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</si>
  <si>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</si>
  <si>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</si>
  <si>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</si>
  <si>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</si>
  <si>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</si>
  <si>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</si>
  <si>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</si>
  <si>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</si>
  <si>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</si>
  <si>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</si>
  <si>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</si>
  <si>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</si>
  <si>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</si>
  <si>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</si>
  <si>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</si>
  <si>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</si>
  <si>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</si>
  <si>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</si>
  <si>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</si>
  <si>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</si>
  <si>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</si>
  <si>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</si>
  <si>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</si>
  <si>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</si>
  <si>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</si>
  <si>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</si>
  <si>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</si>
  <si>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</si>
  <si>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</si>
  <si>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</si>
  <si>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</si>
  <si>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</si>
  <si>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</si>
  <si>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</si>
  <si>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</si>
  <si>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</si>
  <si>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</si>
  <si>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</si>
  <si>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</si>
  <si>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</si>
  <si>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</si>
  <si>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</si>
  <si>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</si>
  <si>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</si>
  <si>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</si>
  <si>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</si>
  <si>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</si>
  <si>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</si>
  <si>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</si>
  <si>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</si>
  <si>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</si>
  <si>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</si>
  <si>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</si>
  <si>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</si>
  <si>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</si>
  <si>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</si>
  <si>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</si>
  <si>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</si>
  <si>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</si>
  <si>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</si>
  <si>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</si>
  <si>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</si>
  <si>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</si>
  <si>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</si>
  <si>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</si>
  <si>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</si>
  <si>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</si>
  <si>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</si>
  <si>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</si>
  <si>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</si>
  <si>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</si>
  <si>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</si>
  <si>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</si>
  <si>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</si>
  <si>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</si>
  <si>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</si>
  <si>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</si>
  <si>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</si>
  <si>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</si>
  <si>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</si>
  <si>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</si>
  <si>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</si>
  <si>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</si>
  <si>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</si>
  <si>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</si>
  <si>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</si>
  <si>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</si>
  <si>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</si>
  <si>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</si>
  <si>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</si>
  <si>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</si>
  <si>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</si>
  <si>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</si>
  <si>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</si>
  <si>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</si>
  <si>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</si>
  <si>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</si>
  <si>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</si>
  <si>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</si>
  <si>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</si>
  <si>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</si>
  <si>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</si>
  <si>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</si>
  <si>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</si>
  <si>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</si>
  <si>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</si>
  <si>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</si>
  <si>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</si>
  <si>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</si>
  <si>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</si>
  <si>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</si>
  <si>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</si>
  <si>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</si>
  <si>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</si>
  <si>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</si>
  <si>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</si>
  <si>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</si>
  <si>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</si>
  <si>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</si>
  <si>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</si>
  <si>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</si>
  <si>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</si>
  <si>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</si>
  <si>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</si>
  <si>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</si>
  <si>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</si>
  <si>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</si>
  <si>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</si>
  <si>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</si>
  <si>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</si>
  <si>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</si>
  <si>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</si>
  <si>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</si>
  <si>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</si>
  <si>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</si>
  <si>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</si>
  <si>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</si>
  <si>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</si>
  <si>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</si>
  <si>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</si>
  <si>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</si>
  <si>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</si>
  <si>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</si>
  <si>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</si>
  <si>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</si>
  <si>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</si>
  <si>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</si>
  <si>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</si>
  <si>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</si>
  <si>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</si>
  <si>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</si>
  <si>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</si>
  <si>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</si>
  <si>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</si>
  <si>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</si>
  <si>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</si>
  <si>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</si>
  <si>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</si>
  <si>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</si>
  <si>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</si>
  <si>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</si>
  <si>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</si>
  <si>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</si>
  <si>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</si>
  <si>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</si>
  <si>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</si>
  <si>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</si>
  <si>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</si>
  <si>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</si>
  <si>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</si>
  <si>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</si>
  <si>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</si>
  <si>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</si>
  <si>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</si>
  <si>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</si>
  <si>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</si>
  <si>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</si>
  <si>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</si>
  <si>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</si>
  <si>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</si>
  <si>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</si>
  <si>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</si>
  <si>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</si>
  <si>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</si>
  <si>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</si>
  <si>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</si>
  <si>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</si>
  <si>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</si>
  <si>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</si>
  <si>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</si>
  <si>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</si>
  <si>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</si>
  <si>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</si>
  <si>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</si>
  <si>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</si>
  <si>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</si>
  <si>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</si>
  <si>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</si>
  <si>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</si>
  <si>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</si>
  <si>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</si>
  <si>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</si>
  <si>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</si>
  <si>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</si>
  <si>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</si>
  <si>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</si>
  <si>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</si>
  <si>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</si>
  <si>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</si>
  <si>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</si>
  <si>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</si>
  <si>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</si>
  <si>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</si>
  <si>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</si>
  <si>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</si>
  <si>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</si>
  <si>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</si>
  <si>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</si>
  <si>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</si>
  <si>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</si>
  <si>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</si>
  <si>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</si>
  <si>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</si>
  <si>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</si>
  <si>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</si>
  <si>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</si>
  <si>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</si>
  <si>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</si>
  <si>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</si>
  <si>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</si>
  <si>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</si>
  <si>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</si>
  <si>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</si>
  <si>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</si>
  <si>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</si>
  <si>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</si>
  <si>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</si>
  <si>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</si>
  <si>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</si>
  <si>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</si>
  <si>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</si>
  <si>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</si>
  <si>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</si>
  <si>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</si>
  <si>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</si>
  <si>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</si>
  <si>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</si>
  <si>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</si>
  <si>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</si>
  <si>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</si>
  <si>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</si>
  <si>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</si>
  <si>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</si>
  <si>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</si>
  <si>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</si>
  <si>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</si>
  <si>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</si>
  <si>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</si>
  <si>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</si>
  <si>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</si>
  <si>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</si>
  <si>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</si>
  <si>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</si>
  <si>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</si>
  <si>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</si>
  <si>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</si>
  <si>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</si>
  <si>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</si>
  <si>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</si>
  <si>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</si>
  <si>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</si>
  <si>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</si>
  <si>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</si>
  <si>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</si>
  <si>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</si>
  <si>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</si>
  <si>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</si>
  <si>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</si>
  <si>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</si>
  <si>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</si>
  <si>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</si>
  <si>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</si>
  <si>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</si>
  <si>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</si>
  <si>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</si>
  <si>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</si>
  <si>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</si>
  <si>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</si>
  <si>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</si>
  <si>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</si>
  <si>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</si>
  <si>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</si>
  <si>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</si>
  <si>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</si>
  <si>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</si>
  <si>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</si>
  <si>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</si>
  <si>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</si>
  <si>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</si>
  <si>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</si>
  <si>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</si>
  <si>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</si>
  <si>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</si>
  <si>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</si>
  <si>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</si>
  <si>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</si>
  <si>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</si>
  <si>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</si>
  <si>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</si>
  <si>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</si>
  <si>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</si>
  <si>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</si>
  <si>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</si>
  <si>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</si>
  <si>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</si>
  <si>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</si>
  <si>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</si>
  <si>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</si>
  <si>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</si>
  <si>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</si>
  <si>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</si>
  <si>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</si>
  <si>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</si>
  <si>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</si>
  <si>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</si>
  <si>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</si>
  <si>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</si>
  <si>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</si>
  <si>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</si>
  <si>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</si>
  <si>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</si>
  <si>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</si>
  <si>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</si>
  <si>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</si>
  <si>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</si>
  <si>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</si>
  <si>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</si>
  <si>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</si>
  <si>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</si>
  <si>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</si>
  <si>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</si>
  <si>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</si>
  <si>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</si>
  <si>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</si>
  <si>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</si>
  <si>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</si>
  <si>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</si>
  <si>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</si>
  <si>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</si>
  <si>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</si>
  <si>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</si>
  <si>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</si>
  <si>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</si>
  <si>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</si>
  <si>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</si>
  <si>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</si>
  <si>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</si>
  <si>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</si>
  <si>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</si>
  <si>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</si>
  <si>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</si>
  <si>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</si>
  <si>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</si>
  <si>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</si>
  <si>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</si>
  <si>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</si>
  <si>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</si>
  <si>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</si>
  <si>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</si>
  <si>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</si>
  <si>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</si>
  <si>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</si>
  <si>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</si>
  <si>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</si>
  <si>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</si>
  <si>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</si>
  <si>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</si>
  <si>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</si>
  <si>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</si>
  <si>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</si>
  <si>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</si>
  <si>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</si>
  <si>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</si>
  <si>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</si>
  <si>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</si>
  <si>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</si>
  <si>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</si>
  <si>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</si>
  <si>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</si>
  <si>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</si>
  <si>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</si>
  <si>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</si>
  <si>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</si>
  <si>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</si>
  <si>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</si>
  <si>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</si>
  <si>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</si>
  <si>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</si>
  <si>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</si>
  <si>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</si>
  <si>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</si>
  <si>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</si>
  <si>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</si>
  <si>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</si>
  <si>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</si>
  <si>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</si>
  <si>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</si>
  <si>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</si>
  <si>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</si>
  <si>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</si>
  <si>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</si>
  <si>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</si>
  <si>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</si>
  <si>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</si>
  <si>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</si>
  <si>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</si>
  <si>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</si>
  <si>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</si>
  <si>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</si>
  <si>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</si>
  <si>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</si>
  <si>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</si>
  <si>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</si>
  <si>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</si>
  <si>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</si>
  <si>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</si>
  <si>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</si>
  <si>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</si>
  <si>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</si>
  <si>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</si>
  <si>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</si>
  <si>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</si>
  <si>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</si>
  <si>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</si>
  <si>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</si>
  <si>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</si>
  <si>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</si>
  <si>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</si>
  <si>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</si>
  <si>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</si>
  <si>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</si>
  <si>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</si>
  <si>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</si>
  <si>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</si>
  <si>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</si>
  <si>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</si>
  <si>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</si>
  <si>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</si>
  <si>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</si>
  <si>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</si>
  <si>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</si>
  <si>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</si>
  <si>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</si>
  <si>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</si>
  <si>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</si>
  <si>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</si>
  <si>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</si>
  <si>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</si>
  <si>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</si>
  <si>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</si>
  <si>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</si>
  <si>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</si>
  <si>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</si>
  <si>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</si>
  <si>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</si>
  <si>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</si>
  <si>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</si>
  <si>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</si>
  <si>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</si>
  <si>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</si>
  <si>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</si>
  <si>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</si>
  <si>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</si>
  <si>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</si>
  <si>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</si>
  <si>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</si>
  <si>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</si>
  <si>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</si>
  <si>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</si>
  <si>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</si>
  <si>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</si>
  <si>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</si>
  <si>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</si>
  <si>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</si>
  <si>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</si>
  <si>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</si>
  <si>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</si>
  <si>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</si>
  <si>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</si>
  <si>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</si>
  <si>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</si>
  <si>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</si>
  <si>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</si>
  <si>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</si>
  <si>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</si>
  <si>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</si>
  <si>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</si>
  <si>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</si>
  <si>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</si>
  <si>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</si>
  <si>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</si>
  <si>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</si>
  <si>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</si>
  <si>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</si>
  <si>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</si>
  <si>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</si>
  <si>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</si>
  <si>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</si>
  <si>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</si>
  <si>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</si>
  <si>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</si>
  <si>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</si>
  <si>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</si>
  <si>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</si>
  <si>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</si>
  <si>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</si>
  <si>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</si>
  <si>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</si>
  <si>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</si>
  <si>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</si>
  <si>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</si>
  <si>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</si>
  <si>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</si>
  <si>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</si>
  <si>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</si>
  <si>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</si>
  <si>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</si>
  <si>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</si>
  <si>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</si>
  <si>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</si>
  <si>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</si>
  <si>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</si>
  <si>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</si>
  <si>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</si>
  <si>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</si>
  <si>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</si>
  <si>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</si>
  <si>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</si>
  <si>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</si>
  <si>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</si>
  <si>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</si>
  <si>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</si>
  <si>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</si>
  <si>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</si>
  <si>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</si>
  <si>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</si>
  <si>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</si>
  <si>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</si>
  <si>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</si>
  <si>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</si>
  <si>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</si>
  <si>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</si>
  <si>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</si>
  <si>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</si>
  <si>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</si>
  <si>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</si>
  <si>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</si>
  <si>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</si>
  <si>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</si>
  <si>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</si>
  <si>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</si>
  <si>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</si>
  <si>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</si>
  <si>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</si>
  <si>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</si>
  <si>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</si>
  <si>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</si>
  <si>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</si>
  <si>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</si>
  <si>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</si>
  <si>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</si>
  <si>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</si>
  <si>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</si>
  <si>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</si>
  <si>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</si>
  <si>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</si>
  <si>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</si>
  <si>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</si>
  <si>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</si>
  <si>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</si>
  <si>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</si>
  <si>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</si>
  <si>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</si>
  <si>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</si>
  <si>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</si>
  <si>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</si>
  <si>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</si>
  <si>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</si>
  <si>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</si>
  <si>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</si>
  <si>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</si>
  <si>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</si>
  <si>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</si>
  <si>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</si>
  <si>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</si>
  <si>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</si>
  <si>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</si>
  <si>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</si>
  <si>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</si>
  <si>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</si>
  <si>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</si>
  <si>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</si>
  <si>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</si>
  <si>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</si>
  <si>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</si>
  <si>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</si>
  <si>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</si>
  <si>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</si>
  <si>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</si>
  <si>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</si>
  <si>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</si>
  <si>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</si>
  <si>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</si>
  <si>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</si>
  <si>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</si>
  <si>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</si>
  <si>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</si>
  <si>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</si>
  <si>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</si>
  <si>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</si>
  <si>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</si>
  <si>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</si>
  <si>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</si>
  <si>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</si>
  <si>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</si>
  <si>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</si>
  <si>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</si>
  <si>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</si>
  <si>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</si>
  <si>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</si>
  <si>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</si>
  <si>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</si>
  <si>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</si>
  <si>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</si>
  <si>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</si>
  <si>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</si>
  <si>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</si>
  <si>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</si>
  <si>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</si>
  <si>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</si>
  <si>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</si>
  <si>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</si>
  <si>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</si>
  <si>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</si>
  <si>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</si>
  <si>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</si>
  <si>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</si>
  <si>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</si>
  <si>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</si>
  <si>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</si>
  <si>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</si>
  <si>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</si>
  <si>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</si>
  <si>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</si>
  <si>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</si>
  <si>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</si>
  <si>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</si>
  <si>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</si>
  <si>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</si>
  <si>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</si>
  <si>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</si>
  <si>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</si>
  <si>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</si>
  <si>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</si>
  <si>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</si>
  <si>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</si>
  <si>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</si>
  <si>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</si>
  <si>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</si>
  <si>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</si>
  <si>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</si>
  <si>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</si>
  <si>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</si>
  <si>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</si>
  <si>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</si>
  <si>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</si>
  <si>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</si>
  <si>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</si>
  <si>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</si>
  <si>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</si>
  <si>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</si>
  <si>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</si>
  <si>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</si>
  <si>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</si>
  <si>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</si>
  <si>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</si>
  <si>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</si>
  <si>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</si>
  <si>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</si>
  <si>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</si>
  <si>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</si>
  <si>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</si>
  <si>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</si>
  <si>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</si>
  <si>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</si>
  <si>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</si>
  <si>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</si>
  <si>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</si>
  <si>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</si>
  <si>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</si>
  <si>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</si>
  <si>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</si>
  <si>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</si>
  <si>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</si>
  <si>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</si>
  <si>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</si>
  <si>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</si>
  <si>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</si>
  <si>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</si>
  <si>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</si>
  <si>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</si>
  <si>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</si>
  <si>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</si>
  <si>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</si>
  <si>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</si>
  <si>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</si>
  <si>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</si>
  <si>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</si>
  <si>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</si>
  <si>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</si>
  <si>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</si>
  <si>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</si>
  <si>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</si>
  <si>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</si>
  <si>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</si>
  <si>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</si>
  <si>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</si>
  <si>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</si>
  <si>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</si>
  <si>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</si>
  <si>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</si>
  <si>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</si>
  <si>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</si>
  <si>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</si>
  <si>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</si>
  <si>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</si>
  <si>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</si>
  <si>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</si>
  <si>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</si>
  <si>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</si>
  <si>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</si>
  <si>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</si>
  <si>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</si>
  <si>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</si>
  <si>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</si>
  <si>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</si>
  <si>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</si>
  <si>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</si>
  <si>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</si>
  <si>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</si>
  <si>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</si>
  <si>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</si>
  <si>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</si>
  <si>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</si>
  <si>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</si>
  <si>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</si>
  <si>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</si>
  <si>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</si>
  <si>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</si>
  <si>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</si>
  <si>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</si>
  <si>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</si>
  <si>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</si>
  <si>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</si>
  <si>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</si>
  <si>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</si>
  <si>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</si>
  <si>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</si>
  <si>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</si>
  <si>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</si>
  <si>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</si>
  <si>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</si>
  <si>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</si>
  <si>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</si>
  <si>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</si>
  <si>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</si>
  <si>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</si>
  <si>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</si>
  <si>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</si>
  <si>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</si>
  <si>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</si>
  <si>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</si>
  <si>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</si>
  <si>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</si>
  <si>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</si>
  <si>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</si>
  <si>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</si>
  <si>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</si>
  <si>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</si>
  <si>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</si>
  <si>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</si>
  <si>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</si>
  <si>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</si>
  <si>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</si>
  <si>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</si>
  <si>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</si>
  <si>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</si>
  <si>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</si>
  <si>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</si>
  <si>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</si>
  <si>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</si>
  <si>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</si>
  <si>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</si>
  <si>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</si>
  <si>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</si>
  <si>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</si>
  <si>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</si>
  <si>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</si>
  <si>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</si>
  <si>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</si>
  <si>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</si>
  <si>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</si>
  <si>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</si>
  <si>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</si>
  <si>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</si>
  <si>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</si>
  <si>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</si>
  <si>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</si>
  <si>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</si>
  <si>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</si>
  <si>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</si>
  <si>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</si>
  <si>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</si>
  <si>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</si>
  <si>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</si>
  <si>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</si>
  <si>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</si>
  <si>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</si>
  <si>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</si>
  <si>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</si>
  <si>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</si>
  <si>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</si>
  <si>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</si>
  <si>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</si>
  <si>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</si>
  <si>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</si>
  <si>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</si>
  <si>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</si>
  <si>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</si>
  <si>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</si>
  <si>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</si>
  <si>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</si>
  <si>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</si>
  <si>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</si>
  <si>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</si>
  <si>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</si>
  <si>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</si>
  <si>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</si>
  <si>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</si>
  <si>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</si>
  <si>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</si>
  <si>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</si>
  <si>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</si>
  <si>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</si>
  <si>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</si>
  <si>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</si>
  <si>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</si>
  <si>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</si>
  <si>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</si>
  <si>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</si>
  <si>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</si>
  <si>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</si>
  <si>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</si>
  <si>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</si>
  <si>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</si>
  <si>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</si>
  <si>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</si>
  <si>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</si>
  <si>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</si>
  <si>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</si>
  <si>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</si>
  <si>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</si>
  <si>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</si>
  <si>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</si>
  <si>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</si>
  <si>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</si>
  <si>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</si>
  <si>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</si>
  <si>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</si>
  <si>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</si>
  <si>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</si>
  <si>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</si>
  <si>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</si>
  <si>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</si>
  <si>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</si>
  <si>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</si>
  <si>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</si>
  <si>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</si>
  <si>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</si>
  <si>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</si>
  <si>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</si>
  <si>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</si>
  <si>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</si>
  <si>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</si>
  <si>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</si>
  <si>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</si>
  <si>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</si>
  <si>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</si>
  <si>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</si>
  <si>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</si>
  <si>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</si>
  <si>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</si>
  <si>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</si>
  <si>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</si>
  <si>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</si>
  <si>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</si>
  <si>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</si>
  <si>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</si>
  <si>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</si>
  <si>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</si>
  <si>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</si>
  <si>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</si>
  <si>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</si>
  <si>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</si>
  <si>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</si>
  <si>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</si>
  <si>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</si>
  <si>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</si>
  <si>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</si>
  <si>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</si>
  <si>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</si>
  <si>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</si>
  <si>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</si>
  <si>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</si>
  <si>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</si>
  <si>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</si>
  <si>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</si>
  <si>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</si>
  <si>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</si>
  <si>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</si>
  <si>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</si>
  <si>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</si>
  <si>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</si>
  <si>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</si>
  <si>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</si>
  <si>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</si>
  <si>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</si>
  <si>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</si>
  <si>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</si>
  <si>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</si>
  <si>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</si>
  <si>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</si>
  <si>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</si>
  <si>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</si>
  <si>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</si>
  <si>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</si>
  <si>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</si>
  <si>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</si>
  <si>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</si>
  <si>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</si>
  <si>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</si>
  <si>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</si>
  <si>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</si>
  <si>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</si>
  <si>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</si>
  <si>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</si>
  <si>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</si>
  <si>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</si>
  <si>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</si>
  <si>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</si>
  <si>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</si>
  <si>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</si>
  <si>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</si>
  <si>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</si>
  <si>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</si>
  <si>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</si>
  <si>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</si>
  <si>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</si>
  <si>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</si>
  <si>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</si>
  <si>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</si>
  <si>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</si>
  <si>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</si>
  <si>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</si>
  <si>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</si>
  <si>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</si>
  <si>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</si>
  <si>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</si>
  <si>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</si>
  <si>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</si>
  <si>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</si>
  <si>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</si>
  <si>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</si>
  <si>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</si>
  <si>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</si>
  <si>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</si>
  <si>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</si>
  <si>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</si>
  <si>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</si>
  <si>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</si>
  <si>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</si>
  <si>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</si>
  <si>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</si>
  <si>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</si>
  <si>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</si>
  <si>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</si>
  <si>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</si>
  <si>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</si>
  <si>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</si>
  <si>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</si>
  <si>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</si>
  <si>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</si>
  <si>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</si>
  <si>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</si>
  <si>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</si>
  <si>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</si>
  <si>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</si>
  <si>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</si>
  <si>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</si>
  <si>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</si>
  <si>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</si>
  <si>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</si>
  <si>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</si>
  <si>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</si>
  <si>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</si>
  <si>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</si>
  <si>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</si>
  <si>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</si>
  <si>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</si>
  <si>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</si>
  <si>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</si>
  <si>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</si>
  <si>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</si>
  <si>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</si>
  <si>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</si>
  <si>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</si>
  <si>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</si>
  <si>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</si>
  <si>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</si>
  <si>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</si>
  <si>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</si>
  <si>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</si>
  <si>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</si>
  <si>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</si>
  <si>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</si>
  <si>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</si>
  <si>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</si>
  <si>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</si>
  <si>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</si>
  <si>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</si>
  <si>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</si>
  <si>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</si>
  <si>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</si>
  <si>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</si>
  <si>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</si>
  <si>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</si>
  <si>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</si>
  <si>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</si>
  <si>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</si>
  <si>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</si>
  <si>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</si>
  <si>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</si>
  <si>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</si>
  <si>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</si>
  <si>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</si>
  <si>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</si>
  <si>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</si>
  <si>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</si>
  <si>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</si>
  <si>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</si>
  <si>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</si>
  <si>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</si>
  <si>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</si>
  <si>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</si>
  <si>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</si>
  <si>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</si>
  <si>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</si>
  <si>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</si>
  <si>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</si>
  <si>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</si>
  <si>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</si>
  <si>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</si>
  <si>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</si>
  <si>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</si>
  <si>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</si>
  <si>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</si>
  <si>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</si>
  <si>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</si>
  <si>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</si>
  <si>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</si>
  <si>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</si>
  <si>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</si>
  <si>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</si>
  <si>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</si>
  <si>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</si>
  <si>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</si>
  <si>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</si>
  <si>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</si>
  <si>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</si>
  <si>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</si>
  <si>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</si>
  <si>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</si>
  <si>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</si>
  <si>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</si>
  <si>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</si>
  <si>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</si>
  <si>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</si>
  <si>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</si>
  <si>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</si>
  <si>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</si>
  <si>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</si>
  <si>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</si>
  <si>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</si>
  <si>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</si>
  <si>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</si>
  <si>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</si>
  <si>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</si>
  <si>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</si>
  <si>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</si>
  <si>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</si>
  <si>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</si>
  <si>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</si>
  <si>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</si>
  <si>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</si>
  <si>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</si>
  <si>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</si>
  <si>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</si>
  <si>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</si>
  <si>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</si>
  <si>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</si>
  <si>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</si>
  <si>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</si>
  <si>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</si>
  <si>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</si>
  <si>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</si>
  <si>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</si>
  <si>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</si>
  <si>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</si>
  <si>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</si>
  <si>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</si>
  <si>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</si>
  <si>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</si>
  <si>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</si>
  <si>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</si>
  <si>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</si>
  <si>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</si>
  <si>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</si>
  <si>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</si>
  <si>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</si>
  <si>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</si>
  <si>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</si>
  <si>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</si>
  <si>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</si>
  <si>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</si>
  <si>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</si>
  <si>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</si>
  <si>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</si>
  <si>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</si>
  <si>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</si>
  <si>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</si>
  <si>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</si>
  <si>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</si>
  <si>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</si>
  <si>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</si>
  <si>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</si>
  <si>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</si>
  <si>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</si>
  <si>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</si>
  <si>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</si>
  <si>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</si>
  <si>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</si>
  <si>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</si>
  <si>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</si>
  <si>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</si>
  <si>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</si>
  <si>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</si>
  <si>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</si>
  <si>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</si>
  <si>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</si>
  <si>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</si>
  <si>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</si>
  <si>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</si>
  <si>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</si>
  <si>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</si>
  <si>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</si>
  <si>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</si>
  <si>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</si>
  <si>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</si>
  <si>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</si>
  <si>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</si>
  <si>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</si>
  <si>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</si>
  <si>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</si>
  <si>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</si>
  <si>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</si>
  <si>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</si>
  <si>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</si>
  <si>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</si>
  <si>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</si>
  <si>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</si>
  <si>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</si>
  <si>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</si>
  <si>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</si>
  <si>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</si>
  <si>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</si>
  <si>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</si>
  <si>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</si>
  <si>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</si>
  <si>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</si>
  <si>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</si>
  <si>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</si>
  <si>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</si>
  <si>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</si>
  <si>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</si>
  <si>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</si>
  <si>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</si>
  <si>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</si>
  <si>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</si>
  <si>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</si>
  <si>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</si>
  <si>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</si>
  <si>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</si>
  <si>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</si>
  <si>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</si>
  <si>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</si>
  <si>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</si>
  <si>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</si>
  <si>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</si>
  <si>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</si>
  <si>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</si>
  <si>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</si>
  <si>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</si>
  <si>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</si>
  <si>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</si>
  <si>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</si>
  <si>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</si>
  <si>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</si>
  <si>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</si>
  <si>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</si>
  <si>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</si>
  <si>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</si>
  <si>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</si>
  <si>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</si>
  <si>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</si>
  <si>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</si>
  <si>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</si>
  <si>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</si>
  <si>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</si>
  <si>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</si>
  <si>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</si>
  <si>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</si>
  <si>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</si>
  <si>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</si>
  <si>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</si>
  <si>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</si>
  <si>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</si>
  <si>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</si>
  <si>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</si>
  <si>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</si>
  <si>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</si>
  <si>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</si>
  <si>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</si>
  <si>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</si>
  <si>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</si>
  <si>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</si>
  <si>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</si>
  <si>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</si>
  <si>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</si>
  <si>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</si>
  <si>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</si>
  <si>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</si>
  <si>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</si>
  <si>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</si>
  <si>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</si>
  <si>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</si>
  <si>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</si>
  <si>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</si>
  <si>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</si>
  <si>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</si>
  <si>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</si>
  <si>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</si>
  <si>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</si>
  <si>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</si>
  <si>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</si>
  <si>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</si>
  <si>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</si>
  <si>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</si>
  <si>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</si>
  <si>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</si>
  <si>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</si>
  <si>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</si>
  <si>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</si>
  <si>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</si>
  <si>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</si>
  <si>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</si>
  <si>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</si>
  <si>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</si>
  <si>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</si>
  <si>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</si>
  <si>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</si>
  <si>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</si>
  <si>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</si>
  <si>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</si>
  <si>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</si>
  <si>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</si>
  <si>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</si>
  <si>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</si>
  <si>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</si>
  <si>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</si>
  <si>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</si>
  <si>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</si>
  <si>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</si>
  <si>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</si>
  <si>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</si>
  <si>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</si>
  <si>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</si>
  <si>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</si>
  <si>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</si>
  <si>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</si>
  <si>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</si>
  <si>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</si>
  <si>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</si>
  <si>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</si>
  <si>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</si>
  <si>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</si>
  <si>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</si>
  <si>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</si>
  <si>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</si>
  <si>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</si>
  <si>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</si>
  <si>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</si>
  <si>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</si>
  <si>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</si>
  <si>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</si>
  <si>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</si>
  <si>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</si>
  <si>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</si>
  <si>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</si>
  <si>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</si>
  <si>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</si>
  <si>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</si>
  <si>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</si>
  <si>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</si>
  <si>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</si>
  <si>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</si>
  <si>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</si>
  <si>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</si>
  <si>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</si>
  <si>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</si>
  <si>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</si>
  <si>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</si>
  <si>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</si>
  <si>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</si>
  <si>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</si>
  <si>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</si>
  <si>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</si>
  <si>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</si>
  <si>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</si>
  <si>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</si>
  <si>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</si>
  <si>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</si>
  <si>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</si>
  <si>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</si>
  <si>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</si>
  <si>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</si>
  <si>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</si>
  <si>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</si>
  <si>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</si>
  <si>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</si>
  <si>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</si>
  <si>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</si>
  <si>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</si>
  <si>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</si>
  <si>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</si>
  <si>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</si>
  <si>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</si>
  <si>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</si>
  <si>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</si>
  <si>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</si>
  <si>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</si>
  <si>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</si>
  <si>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</si>
  <si>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</si>
  <si>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</si>
  <si>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</si>
  <si>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</si>
  <si>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</si>
  <si>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</si>
  <si>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</si>
  <si>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</si>
  <si>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</si>
  <si>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</si>
  <si>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</si>
  <si>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</si>
  <si>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</si>
  <si>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</si>
  <si>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</si>
  <si>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</si>
  <si>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</si>
  <si>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</si>
  <si>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</si>
  <si>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</si>
  <si>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</si>
  <si>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</si>
  <si>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</si>
  <si>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</si>
  <si>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</si>
  <si>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</si>
  <si>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</si>
  <si>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</si>
  <si>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</si>
  <si>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</si>
  <si>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</si>
  <si>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</si>
  <si>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</si>
  <si>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</si>
  <si>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</si>
  <si>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</si>
  <si>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</si>
  <si>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</si>
  <si>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</si>
  <si>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</si>
  <si>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</si>
  <si>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</si>
  <si>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</si>
  <si>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</si>
  <si>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</si>
  <si>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</si>
  <si>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</si>
  <si>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</si>
  <si>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</si>
  <si>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</si>
  <si>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</si>
  <si>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</si>
  <si>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</si>
  <si>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</si>
  <si>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</si>
  <si>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</si>
  <si>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</si>
  <si>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</si>
  <si>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</si>
  <si>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</si>
  <si>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</si>
  <si>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</si>
  <si>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</si>
  <si>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</si>
  <si>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</si>
  <si>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</si>
  <si>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</si>
  <si>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</si>
  <si>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</si>
  <si>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</si>
  <si>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</si>
  <si>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</si>
  <si>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</si>
  <si>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</si>
  <si>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</si>
  <si>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</si>
  <si>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</si>
  <si>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</si>
  <si>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</si>
  <si>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</si>
  <si>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</si>
  <si>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</si>
  <si>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</si>
  <si>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</si>
  <si>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</si>
  <si>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</si>
  <si>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</si>
  <si>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</si>
  <si>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</si>
  <si>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</si>
  <si>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</si>
  <si>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</si>
  <si>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</si>
  <si>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</si>
  <si>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</si>
  <si>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</si>
  <si>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</si>
  <si>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</si>
  <si>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</si>
  <si>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</si>
  <si>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</si>
  <si>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</si>
  <si>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</si>
  <si>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</si>
  <si>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</si>
  <si>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</si>
  <si>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</si>
  <si>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</si>
  <si>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</si>
  <si>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</si>
  <si>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</si>
  <si>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</si>
  <si>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</si>
  <si>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</si>
  <si>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</si>
  <si>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</si>
  <si>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</si>
  <si>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</si>
  <si>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</si>
  <si>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</si>
  <si>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</si>
  <si>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</si>
  <si>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</si>
  <si>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</si>
  <si>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</si>
  <si>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</si>
  <si>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</si>
  <si>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</si>
  <si>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</si>
  <si>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</si>
  <si>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</si>
  <si>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</si>
  <si>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</si>
  <si>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</si>
  <si>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</si>
  <si>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</si>
  <si>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</si>
  <si>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</si>
  <si>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</si>
  <si>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</si>
  <si>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</si>
  <si>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</si>
  <si>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</si>
  <si>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</si>
  <si>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</si>
  <si>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</si>
  <si>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</si>
  <si>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</si>
  <si>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</si>
  <si>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</si>
  <si>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</si>
  <si>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</si>
  <si>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</si>
  <si>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</si>
  <si>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</si>
  <si>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</si>
  <si>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</si>
  <si>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</si>
  <si>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</si>
  <si>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</si>
  <si>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</si>
  <si>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</si>
  <si>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</si>
  <si>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</si>
  <si>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</si>
  <si>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</si>
  <si>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</si>
  <si>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</si>
  <si>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</si>
  <si>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</si>
  <si>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</si>
  <si>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</si>
  <si>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</si>
  <si>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</si>
  <si>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</si>
  <si>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</si>
  <si>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</si>
  <si>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</si>
  <si>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</si>
  <si>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</si>
  <si>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</si>
  <si>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</si>
  <si>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</si>
  <si>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</si>
  <si>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</si>
  <si>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</si>
  <si>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</si>
  <si>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</si>
  <si>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</si>
  <si>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</si>
  <si>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</si>
  <si>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</si>
  <si>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</si>
  <si>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</si>
  <si>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</si>
  <si>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</si>
  <si>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</si>
  <si>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</si>
  <si>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</si>
  <si>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</si>
  <si>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</si>
  <si>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</si>
  <si>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</si>
  <si>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</si>
  <si>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</si>
  <si>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</si>
  <si>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</si>
  <si>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</si>
  <si>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</si>
  <si>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</si>
  <si>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</si>
  <si>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</si>
  <si>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</si>
  <si>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</si>
  <si>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</si>
  <si>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</si>
  <si>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</si>
  <si>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</si>
  <si>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</si>
  <si>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</si>
  <si>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</si>
  <si>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</si>
  <si>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</si>
  <si>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</si>
  <si>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</si>
  <si>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</si>
  <si>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</si>
  <si>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</si>
  <si>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</si>
  <si>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</si>
  <si>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</si>
  <si>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</si>
  <si>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</si>
  <si>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</si>
  <si>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</si>
  <si>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</si>
  <si>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</si>
  <si>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</si>
  <si>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</si>
  <si>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</si>
  <si>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</si>
  <si>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</si>
  <si>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</si>
  <si>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</si>
  <si>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</si>
  <si>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</si>
  <si>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</si>
  <si>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</si>
  <si>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</si>
  <si>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</si>
  <si>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</si>
  <si>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</si>
  <si>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</si>
  <si>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</si>
  <si>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</si>
  <si>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</si>
  <si>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</si>
  <si>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</si>
  <si>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</si>
  <si>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</si>
  <si>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</si>
  <si>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</si>
  <si>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</si>
  <si>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</si>
  <si>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</si>
  <si>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</si>
  <si>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</si>
  <si>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</si>
  <si>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</si>
  <si>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</si>
  <si>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</si>
  <si>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</si>
  <si>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</si>
  <si>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</si>
  <si>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</si>
  <si>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</si>
  <si>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</si>
  <si>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</si>
  <si>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</si>
  <si>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</si>
  <si>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</si>
  <si>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</si>
  <si>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</si>
  <si>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</si>
  <si>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</si>
  <si>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</si>
  <si>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</si>
  <si>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</si>
  <si>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</si>
  <si>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</si>
  <si>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</si>
  <si>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</si>
  <si>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</si>
  <si>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</si>
  <si>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</si>
  <si>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</si>
  <si>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</si>
  <si>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</si>
  <si>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</si>
  <si>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</si>
  <si>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</si>
  <si>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</si>
  <si>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</si>
  <si>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</si>
  <si>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</si>
  <si>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</si>
  <si>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</si>
  <si>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</si>
  <si>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</si>
  <si>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</si>
  <si>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</si>
  <si>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</si>
  <si>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</si>
  <si>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</si>
  <si>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</si>
  <si>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</si>
  <si>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</si>
  <si>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</si>
  <si>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</si>
  <si>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</si>
  <si>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</si>
  <si>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</si>
  <si>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</si>
  <si>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</si>
  <si>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</si>
  <si>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</si>
  <si>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</si>
  <si>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</si>
  <si>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</si>
  <si>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</si>
  <si>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</si>
  <si>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</si>
  <si>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</si>
  <si>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</si>
  <si>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</si>
  <si>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</si>
  <si>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</si>
  <si>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</si>
  <si>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</si>
  <si>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</si>
  <si>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</si>
  <si>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</si>
  <si>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</si>
  <si>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</si>
  <si>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</si>
  <si>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</si>
  <si>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</si>
  <si>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</si>
  <si>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</si>
  <si>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</si>
  <si>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</si>
  <si>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</si>
  <si>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</si>
  <si>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</si>
  <si>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</si>
  <si>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</si>
  <si>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</si>
  <si>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</si>
  <si>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</si>
  <si>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</si>
  <si>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</si>
  <si>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</si>
  <si>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</si>
  <si>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</si>
  <si>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</si>
  <si>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</si>
  <si>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</si>
  <si>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</si>
  <si>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</si>
  <si>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</si>
  <si>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</si>
  <si>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</si>
  <si>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</si>
  <si>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</si>
  <si>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</si>
  <si>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</si>
  <si>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</si>
  <si>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</si>
  <si>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</si>
  <si>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</si>
  <si>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</si>
  <si>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</si>
  <si>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</si>
  <si>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</si>
  <si>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</si>
  <si>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</si>
  <si>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</si>
  <si>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</si>
  <si>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</si>
  <si>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</si>
  <si>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</si>
  <si>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</si>
  <si>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</si>
  <si>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</si>
  <si>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</si>
  <si>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</si>
  <si>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</si>
  <si>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</si>
  <si>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</si>
  <si>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</si>
  <si>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</si>
  <si>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</si>
  <si>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</si>
  <si>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</si>
  <si>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</si>
  <si>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</si>
  <si>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</si>
  <si>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</si>
  <si>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</si>
  <si>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</si>
  <si>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</si>
  <si>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</si>
  <si>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</si>
  <si>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</si>
  <si>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</si>
  <si>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</si>
  <si>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</si>
  <si>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</si>
  <si>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</si>
  <si>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</si>
  <si>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</si>
  <si>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</si>
  <si>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</si>
  <si>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</si>
  <si>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</si>
  <si>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</si>
  <si>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</si>
  <si>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</si>
  <si>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</si>
  <si>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</si>
  <si>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</si>
  <si>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</si>
  <si>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</si>
  <si>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</si>
  <si>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</si>
  <si>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</si>
  <si>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</si>
  <si>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</si>
  <si>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</si>
  <si>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</si>
  <si>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</si>
  <si>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</si>
  <si>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</si>
  <si>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</si>
  <si>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</si>
  <si>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</si>
  <si>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</si>
  <si>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</si>
  <si>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</si>
  <si>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</si>
  <si>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</si>
  <si>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</si>
  <si>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</si>
  <si>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</si>
  <si>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</si>
  <si>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</si>
  <si>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</si>
  <si>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</si>
  <si>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</si>
  <si>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</si>
  <si>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</si>
  <si>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</si>
  <si>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</si>
  <si>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</si>
  <si>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</si>
  <si>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</si>
  <si>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</si>
  <si>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</si>
  <si>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</si>
  <si>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</si>
  <si>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</si>
  <si>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</si>
  <si>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</si>
  <si>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</si>
  <si>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</si>
  <si>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</si>
  <si>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</si>
  <si>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</si>
  <si>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</si>
  <si>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</si>
  <si>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</si>
  <si>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</si>
  <si>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</si>
  <si>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</si>
  <si>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</si>
  <si>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</si>
  <si>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</si>
  <si>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</si>
  <si>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</si>
  <si>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</si>
  <si>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</si>
  <si>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</si>
  <si>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</si>
  <si>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</si>
  <si>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</si>
  <si>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</si>
  <si>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</si>
  <si>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</si>
  <si>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</si>
  <si>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</si>
  <si>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</si>
  <si>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</si>
  <si>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</si>
  <si>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</si>
  <si>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</si>
  <si>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</si>
  <si>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</si>
  <si>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</si>
  <si>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</si>
  <si>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</si>
  <si>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</si>
  <si>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</si>
  <si>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</si>
  <si>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</si>
  <si>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</si>
  <si>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</si>
  <si>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</si>
  <si>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</si>
  <si>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</si>
  <si>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</si>
  <si>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</si>
  <si>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</si>
  <si>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</si>
  <si>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</si>
  <si>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</si>
  <si>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</si>
  <si>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</si>
  <si>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</si>
  <si>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</si>
  <si>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</si>
  <si>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</si>
  <si>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</si>
  <si>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</si>
  <si>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</si>
  <si>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</si>
  <si>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</si>
  <si>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</si>
  <si>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</si>
  <si>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</si>
  <si>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</si>
  <si>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</si>
  <si>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</si>
  <si>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</si>
  <si>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</si>
  <si>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</si>
  <si>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</si>
  <si>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</si>
  <si>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</si>
  <si>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</si>
  <si>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</si>
  <si>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</si>
  <si>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</si>
  <si>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</si>
  <si>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</si>
  <si>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</si>
  <si>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</si>
  <si>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</si>
  <si>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</si>
  <si>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</si>
  <si>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</si>
  <si>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</si>
  <si>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</si>
  <si>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</si>
  <si>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</si>
  <si>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</si>
  <si>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</si>
  <si>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</si>
  <si>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</si>
  <si>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</si>
  <si>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</si>
  <si>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</si>
  <si>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</si>
  <si>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</si>
  <si>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</si>
  <si>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</si>
  <si>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</si>
  <si>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</si>
  <si>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</si>
  <si>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</si>
  <si>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</si>
  <si>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</si>
  <si>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</si>
  <si>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</si>
  <si>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</si>
  <si>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</si>
  <si>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</si>
  <si>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</si>
  <si>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</si>
  <si>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</si>
  <si>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</si>
  <si>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</si>
  <si>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</si>
  <si>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</si>
  <si>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</si>
  <si>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</si>
  <si>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</si>
  <si>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</si>
  <si>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</si>
  <si>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</si>
  <si>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</si>
  <si>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</si>
  <si>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</si>
  <si>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</si>
  <si>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</si>
  <si>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</si>
  <si>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</si>
  <si>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</si>
  <si>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</si>
  <si>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</si>
  <si>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</si>
  <si>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The Power-Sonic Corporation</t>
  </si>
  <si>
    <t>Chuck Stack</t>
  </si>
  <si>
    <t>compliance@power-sonic.com</t>
  </si>
  <si>
    <t>1 775 824 6531</t>
  </si>
  <si>
    <t>Director of Engineering</t>
  </si>
  <si>
    <t>Battery Packs</t>
  </si>
  <si>
    <t>PSLSC, PSLCT and PSLCP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</si>
</sst>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08">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6"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77" fillId="45" borderId="56" xfId="492" applyNumberFormat="1" applyFill="1" applyBorder="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49" fontId="77" fillId="45" borderId="56" xfId="492" applyNumberFormat="1" applyFill="1" applyBorder="1" applyAlignment="1">
      <alignment horizontal="center"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516314</xdr:colOff>
      <xdr:row>3</xdr:row>
      <xdr:rowOff>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compliance@power-sonic.com" TargetMode="External"/><Relationship Id="rId1" Type="http://schemas.openxmlformats.org/officeDocument/2006/relationships/hyperlink" Target="mailto:compliance@power-sonic.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90625" defaultRowHeight="12.6"/>
  <cols>
    <col min="1" max="1" width="143" style="157" customWidth="1"/>
    <col min="2" max="2" width="34.90625" style="157" customWidth="1"/>
    <col min="3" max="3" width="8.90625" style="157" customWidth="1"/>
    <col min="4" max="16384" width="8.90625" style="157"/>
  </cols>
  <sheetData>
    <row r="1" spans="1:2" ht="104.1" customHeight="1">
      <c r="A1" s="172" t="str">
        <f ca="1">OFFSET(L!$C$1,MATCH("Instructions"&amp;ADDRESS(ROW(),COLUMN(),4),L!$A:$A,0)-1,SL,,)</f>
        <v>RMI:www.responsiblemineralsinitiative.org/</v>
      </c>
      <c r="B1" s="180"/>
    </row>
    <row r="2" spans="1:2" ht="16.2">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2.4">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399999999999999"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210.6">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9.6">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45.8000000000000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94.4">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6.2">
      <c r="A34" s="231"/>
      <c r="B34" s="180"/>
    </row>
    <row r="35" spans="1:2" ht="68.400000000000006"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9.6">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7.2">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62">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 customHeight="1">
      <c r="A44" s="220"/>
      <c r="B44" s="180"/>
    </row>
    <row r="45" spans="1:2" ht="64.8">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 customHeight="1">
      <c r="A49" s="94" t="str">
        <f ca="1">OFFSET(L!$C$1,MATCH("Instructions"&amp;ADDRESS(ROW(),COLUMN(),4),L!$A:$A,0)-1,SL,,)</f>
        <v>2. Metal (*)   -   Use the pull down menu to select the metal for which you are entering smelter information. This field is mandatory.</v>
      </c>
      <c r="B49" s="180"/>
    </row>
    <row r="50" spans="1:2" ht="64.8">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8.6">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6.2">
      <c r="A56" s="94" t="str">
        <f ca="1">OFFSET(L!$C$1,MATCH("Instructions"&amp;ADDRESS(ROW(),COLUMN(),4),L!$A:$A,0)-1,SL,,)</f>
        <v>9. Smelter City – Provide the city name of where the smelter is located. This field is optional.</v>
      </c>
      <c r="B56" s="180"/>
    </row>
    <row r="57" spans="1:2" ht="16.2">
      <c r="A57" s="94" t="str">
        <f ca="1">OFFSET(L!$C$1,MATCH("Instructions"&amp;ADDRESS(ROW(),COLUMN(),4),L!$A:$A,0)-1,SL,,)</f>
        <v>10. Smelter Location: State/Province, if applicable – Provide the state or province where the smelter is located. This field is optional.</v>
      </c>
      <c r="B57" s="180"/>
    </row>
    <row r="58" spans="1:2" ht="182.4"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8.6">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13.4">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9.6">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6.2">
      <c r="A74" s="183" t="s">
        <v>0</v>
      </c>
      <c r="B74" s="179"/>
    </row>
    <row r="75" spans="1:2" ht="16.8"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6"/>
  <cols>
    <col min="1" max="1" width="0.90625" customWidth="1"/>
    <col min="2" max="2" width="10.08984375" customWidth="1"/>
    <col min="3" max="3" width="11.453125" customWidth="1"/>
    <col min="4" max="4" width="17.08984375" style="149" customWidth="1"/>
    <col min="5" max="5" width="42.26953125" customWidth="1"/>
    <col min="6" max="6" width="53.26953125" customWidth="1"/>
    <col min="7" max="7" width="0.90625" customWidth="1"/>
  </cols>
  <sheetData>
    <row r="1" spans="1:7" ht="13.2"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6.2">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c r="A12" s="316"/>
      <c r="B12" s="174" t="s">
        <v>7</v>
      </c>
      <c r="C12" s="175" t="s">
        <v>8</v>
      </c>
      <c r="D12" s="176" t="s">
        <v>9</v>
      </c>
      <c r="E12" s="175" t="s">
        <v>10</v>
      </c>
      <c r="F12" s="175" t="s">
        <v>11</v>
      </c>
      <c r="G12" s="25"/>
    </row>
    <row r="13" spans="1:7" ht="57">
      <c r="A13" s="316"/>
      <c r="B13" s="308">
        <v>1</v>
      </c>
      <c r="C13" s="227" t="s">
        <v>12</v>
      </c>
      <c r="D13" s="228">
        <v>44489</v>
      </c>
      <c r="E13" s="227" t="s">
        <v>12669</v>
      </c>
      <c r="F13" s="229" t="s">
        <v>12701</v>
      </c>
      <c r="G13" s="25"/>
    </row>
    <row r="14" spans="1:7" ht="57">
      <c r="A14" s="316"/>
      <c r="B14" s="226">
        <v>1.01</v>
      </c>
      <c r="C14" s="227" t="s">
        <v>12</v>
      </c>
      <c r="D14" s="228">
        <v>44523</v>
      </c>
      <c r="E14" s="227" t="s">
        <v>12670</v>
      </c>
      <c r="F14" s="229" t="s">
        <v>12701</v>
      </c>
      <c r="G14" s="25"/>
    </row>
    <row r="15" spans="1:7" ht="57">
      <c r="A15" s="316"/>
      <c r="B15" s="226">
        <v>1.02</v>
      </c>
      <c r="C15" s="227" t="s">
        <v>12</v>
      </c>
      <c r="D15" s="228">
        <v>44553</v>
      </c>
      <c r="E15" s="227" t="s">
        <v>12671</v>
      </c>
      <c r="F15" s="229" t="s">
        <v>12701</v>
      </c>
      <c r="G15" s="25"/>
    </row>
    <row r="16" spans="1:7" ht="91.2">
      <c r="A16" s="316"/>
      <c r="B16" s="226">
        <v>1.1000000000000001</v>
      </c>
      <c r="C16" s="227" t="s">
        <v>12</v>
      </c>
      <c r="D16" s="228">
        <v>44848</v>
      </c>
      <c r="E16" s="227" t="s">
        <v>12695</v>
      </c>
      <c r="F16" s="229" t="s">
        <v>12702</v>
      </c>
      <c r="G16" s="25"/>
    </row>
    <row r="17" spans="1:7" ht="45.6">
      <c r="A17" s="316"/>
      <c r="B17" s="226">
        <v>1.1100000000000001</v>
      </c>
      <c r="C17" s="227" t="s">
        <v>12</v>
      </c>
      <c r="D17" s="228">
        <v>44869</v>
      </c>
      <c r="E17" s="227" t="s">
        <v>12696</v>
      </c>
      <c r="F17" s="229" t="s">
        <v>12702</v>
      </c>
      <c r="G17" s="25"/>
    </row>
    <row r="18" spans="1:7" ht="45.6">
      <c r="A18" s="316"/>
      <c r="B18" s="226">
        <v>1.2</v>
      </c>
      <c r="C18" s="227" t="s">
        <v>12</v>
      </c>
      <c r="D18" s="228">
        <v>45058</v>
      </c>
      <c r="E18" s="227" t="s">
        <v>12749</v>
      </c>
      <c r="F18" s="229" t="s">
        <v>12703</v>
      </c>
      <c r="G18" s="25"/>
    </row>
    <row r="19" spans="1:7" ht="57">
      <c r="A19" s="316"/>
      <c r="B19" s="226">
        <v>1.3</v>
      </c>
      <c r="C19" s="227" t="s">
        <v>12</v>
      </c>
      <c r="D19" s="228">
        <v>45408</v>
      </c>
      <c r="E19" s="309" t="s">
        <v>19199</v>
      </c>
      <c r="F19" s="229" t="s">
        <v>12750</v>
      </c>
      <c r="G19" s="25"/>
    </row>
    <row r="20" spans="1:7" ht="13.2" thickBot="1">
      <c r="A20" s="317"/>
      <c r="B20" s="318" t="str">
        <f ca="1">OFFSET(L!$C$1,MATCH("General"&amp;"Cpy",L!$A:$A,0)-1,SL,,)</f>
        <v>© 2024 Responsible Minerals Initiative. All rights reserved.</v>
      </c>
      <c r="C20" s="318"/>
      <c r="D20" s="318"/>
      <c r="E20" s="318"/>
      <c r="F20" s="318"/>
      <c r="G20" s="26"/>
    </row>
    <row r="21" spans="1:7" ht="13.2" thickTop="1"/>
  </sheetData>
  <sheetProtection algorithmName="SHA-512" hashValue="fi/y38rddC+z3QnQfu2cnEmGtHXl3XQ6SynTeQ5+xw84CdkvcKo6JdvoVgdPIubYK5gF++8m7zqNtKRDevWDGA==" saltValue="xCojYRQYMnbqf6OFEls9J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90625" defaultRowHeight="12.6"/>
  <cols>
    <col min="1" max="1" width="1.7265625" style="157" customWidth="1"/>
    <col min="2" max="2" width="35.453125" style="157" customWidth="1"/>
    <col min="3" max="3" width="105.453125" style="157" customWidth="1"/>
    <col min="4" max="5" width="1.7265625" style="157" customWidth="1"/>
    <col min="6" max="6" width="52" style="157" customWidth="1"/>
    <col min="7" max="7" width="4.90625" style="157" customWidth="1"/>
    <col min="8" max="16384" width="8.90625" style="157"/>
  </cols>
  <sheetData>
    <row r="1" spans="1:8" ht="90.6" customHeight="1" thickTop="1">
      <c r="A1" s="322"/>
      <c r="B1" s="323"/>
      <c r="C1" s="323"/>
      <c r="D1" s="324"/>
    </row>
    <row r="2" spans="1:8" ht="16.2">
      <c r="A2" s="177"/>
      <c r="B2" s="178" t="str">
        <f ca="1">OFFSET(L!$C$1,MATCH("Definitions"&amp;ADDRESS(ROW(),COLUMN(),4),L!$A:$A,0)-1,SL,,)</f>
        <v>ITEM</v>
      </c>
      <c r="C2" s="178" t="str">
        <f ca="1">OFFSET(L!$C$1,MATCH("Definitions"&amp;ADDRESS(ROW(),COLUMN(),4),L!$A:$A,0)-1,SL,,)</f>
        <v>DEFINITION</v>
      </c>
      <c r="D2" s="326"/>
      <c r="E2" s="179"/>
    </row>
    <row r="3" spans="1:8" ht="48.6">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4.8">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9.6">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45.80000000000001">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7.2">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81">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8.6">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13.4">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81">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32.4">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29.6">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8.6">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81">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62">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45.80000000000001">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81">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4.8">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6.2">
      <c r="A22" s="177"/>
      <c r="B22" s="325" t="str">
        <f ca="1">OFFSET(L!$C$1,MATCH("General"&amp;"Cpy",L!$A:$A,0)-1,SL,,)</f>
        <v>© 2024 Responsible Minerals Initiative. All rights reserved.</v>
      </c>
      <c r="C22" s="325"/>
      <c r="D22" s="326"/>
      <c r="E22" s="180"/>
    </row>
    <row r="23" spans="1:5" ht="13.2" thickBot="1">
      <c r="A23" s="181"/>
      <c r="B23" s="182"/>
      <c r="C23" s="182"/>
      <c r="D23" s="327"/>
    </row>
    <row r="24" spans="1:5" ht="13.2" thickTop="1"/>
  </sheetData>
  <sheetProtection algorithmName="SHA-512" hashValue="tsTyH1eroRKVtmJA/XieBwjCp9zSG09tc8I1R77mX+SaoWnKFqi5eEUzUwUNfcWwXZ/6nkXzV2JmuMdD7jPNog==" saltValue="1Rjd0LdRX5zCZ03VPrL4r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zoomScaleNormal="100" workbookViewId="0">
      <selection activeCell="E3" sqref="E3:I3"/>
    </sheetView>
  </sheetViews>
  <sheetFormatPr defaultColWidth="8.90625" defaultRowHeight="12.6"/>
  <cols>
    <col min="1" max="1" width="1.90625" customWidth="1"/>
    <col min="2" max="2" width="84.26953125" customWidth="1"/>
    <col min="3" max="3" width="1.7265625" customWidth="1"/>
    <col min="4" max="5" width="16.7265625" customWidth="1"/>
    <col min="6" max="6" width="1.7265625" customWidth="1"/>
    <col min="7" max="9" width="16.7265625" customWidth="1"/>
    <col min="10" max="10" width="17.90625" customWidth="1"/>
    <col min="11" max="11" width="3" customWidth="1"/>
    <col min="12" max="12" width="3.7265625" hidden="1" customWidth="1"/>
    <col min="13" max="15" width="4.90625" hidden="1" customWidth="1"/>
    <col min="16" max="23" width="9.08984375" hidden="1" customWidth="1"/>
    <col min="24" max="24" width="27.7265625" hidden="1" customWidth="1"/>
    <col min="25" max="25" width="8.90625" hidden="1" customWidth="1"/>
    <col min="26" max="32" width="8.90625" customWidth="1"/>
  </cols>
  <sheetData>
    <row r="1" spans="1:34" ht="16.8" thickTop="1">
      <c r="A1" s="367"/>
      <c r="B1" s="368"/>
      <c r="C1" s="368"/>
      <c r="D1" s="368"/>
      <c r="E1" s="368"/>
      <c r="F1" s="368"/>
      <c r="G1" s="368"/>
      <c r="H1" s="368"/>
      <c r="I1" s="368"/>
      <c r="J1" s="368"/>
      <c r="K1" s="369"/>
      <c r="L1" s="103"/>
      <c r="P1" s="3"/>
      <c r="Q1" s="3"/>
      <c r="R1" s="3"/>
      <c r="S1" s="3"/>
      <c r="T1" s="3"/>
      <c r="U1" s="3"/>
      <c r="V1" s="3"/>
      <c r="W1" s="3"/>
      <c r="X1" s="3"/>
      <c r="Y1" s="3"/>
      <c r="Z1" s="3"/>
      <c r="AA1" s="3"/>
      <c r="AB1" s="3"/>
      <c r="AC1" s="3"/>
      <c r="AD1" s="3"/>
      <c r="AE1" s="3"/>
      <c r="AF1" s="3"/>
      <c r="AG1" s="3"/>
      <c r="AH1" s="3"/>
    </row>
    <row r="2" spans="1:34" ht="81.75" customHeight="1">
      <c r="A2" s="28"/>
      <c r="B2" s="304"/>
      <c r="C2" s="29"/>
      <c r="D2" s="370" t="str">
        <f ca="1">OFFSET(L!$C$1,MATCH("Declaration"&amp;ADDRESS(ROW(),COLUMN(),4),L!$A:$A,0)-1,SL,,)</f>
        <v>Extended Mineral Reporting Template (EMRT)</v>
      </c>
      <c r="E2" s="371"/>
      <c r="F2" s="371"/>
      <c r="G2" s="371"/>
      <c r="H2" s="371"/>
      <c r="I2" s="371"/>
      <c r="J2" s="372"/>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88"/>
      <c r="F3" s="389"/>
      <c r="G3" s="389"/>
      <c r="H3" s="389"/>
      <c r="I3" s="389"/>
      <c r="J3" s="191" t="s">
        <v>12830</v>
      </c>
      <c r="K3" s="30"/>
      <c r="L3" s="103"/>
      <c r="P3" s="39">
        <f>MATCH($D$3,LN,0)</f>
        <v>1</v>
      </c>
    </row>
    <row r="4" spans="1:34" ht="16.2">
      <c r="A4" s="28"/>
      <c r="B4" s="376" t="str">
        <f ca="1">OFFSET(L!$C$1,MATCH("Declaration"&amp;ADDRESS(ROW(),COLUMN(),4),L!$A:$A,0)-1,SL,,)</f>
        <v>The purpose of this document is to collect sourcing information on cobalt or natural mica.</v>
      </c>
      <c r="C4" s="376"/>
      <c r="D4" s="376"/>
      <c r="E4" s="376"/>
      <c r="F4" s="376"/>
      <c r="G4" s="376"/>
      <c r="H4" s="376"/>
      <c r="I4" s="380" t="str">
        <f ca="1">OFFSET(L!$C$1,MATCH("Declaration"&amp;ADDRESS(ROW(),COLUMN(),4),L!$A:$A,0)-1,SL,,)</f>
        <v>Link to Terms &amp; Conditions</v>
      </c>
      <c r="J4" s="380"/>
      <c r="K4" s="30"/>
      <c r="L4" s="105"/>
      <c r="P4" s="3"/>
      <c r="Q4" s="3"/>
      <c r="R4" s="3"/>
      <c r="S4" s="3"/>
      <c r="T4" s="3"/>
      <c r="U4" s="3"/>
      <c r="V4" s="3"/>
      <c r="W4" s="3"/>
      <c r="X4" s="3"/>
      <c r="Y4" s="3"/>
      <c r="Z4" s="3"/>
      <c r="AA4" s="3"/>
      <c r="AB4" s="3"/>
      <c r="AC4" s="3"/>
      <c r="AD4" s="3"/>
      <c r="AE4" s="3"/>
      <c r="AF4" s="3"/>
      <c r="AG4" s="3"/>
      <c r="AH4" s="3"/>
    </row>
    <row r="5" spans="1:34" ht="16.2">
      <c r="A5" s="126" t="str">
        <f>LEFT(D9,1)</f>
        <v>B</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2.4">
      <c r="A6" s="28"/>
      <c r="B6" s="376" t="str">
        <f ca="1">OFFSET(L!$C$1,MATCH("Declaration"&amp;ADDRESS(ROW(),COLUMN(),4),L!$A:$A,0)-1,SL,,)</f>
        <v>Mandatory fields are noted with an asterisk (*).  Consult the instructions tab for guidance on how to answer each question.</v>
      </c>
      <c r="C6" s="376"/>
      <c r="D6" s="376"/>
      <c r="E6" s="376"/>
      <c r="F6" s="376"/>
      <c r="G6" s="376"/>
      <c r="H6" s="376"/>
      <c r="I6" s="376"/>
      <c r="J6" s="376"/>
      <c r="K6" s="30"/>
      <c r="L6" s="105" t="s">
        <v>18</v>
      </c>
      <c r="P6" s="3"/>
      <c r="Q6" s="3"/>
      <c r="R6" s="3"/>
      <c r="S6" s="3"/>
      <c r="T6" s="3"/>
      <c r="U6" s="3"/>
      <c r="V6" s="3"/>
      <c r="W6" s="3"/>
      <c r="X6" s="3"/>
      <c r="Y6" s="3"/>
      <c r="Z6" s="3"/>
      <c r="AA6" s="3"/>
      <c r="AB6" s="3"/>
      <c r="AC6" s="3"/>
      <c r="AD6" s="3"/>
      <c r="AE6" s="3"/>
      <c r="AF6" s="3"/>
      <c r="AG6" s="3"/>
      <c r="AH6" s="3"/>
    </row>
    <row r="7" spans="1:34" ht="16.2">
      <c r="A7" s="28"/>
      <c r="B7" s="381" t="str">
        <f ca="1">OFFSET(L!$C$1,MATCH("Declaration"&amp;ADDRESS(ROW(),COLUMN(),4),L!$A:$A,0)-1,SL,,)</f>
        <v>Company Information</v>
      </c>
      <c r="C7" s="381"/>
      <c r="D7" s="381"/>
      <c r="E7" s="381"/>
      <c r="F7" s="381"/>
      <c r="G7" s="381"/>
      <c r="H7" s="381"/>
      <c r="I7" s="381"/>
      <c r="J7" s="381"/>
      <c r="K7" s="30"/>
      <c r="L7" s="105"/>
      <c r="P7" s="3"/>
      <c r="Q7" s="3"/>
      <c r="R7" s="3"/>
      <c r="S7" s="3"/>
      <c r="T7" s="3"/>
      <c r="U7" s="3"/>
      <c r="V7" s="3"/>
      <c r="W7" s="3"/>
      <c r="X7" s="3"/>
      <c r="Y7" s="3"/>
      <c r="Z7" s="3"/>
      <c r="AA7" s="3"/>
      <c r="AB7" s="3"/>
      <c r="AC7" s="3"/>
      <c r="AD7" s="3"/>
      <c r="AE7" s="3"/>
      <c r="AF7" s="3"/>
      <c r="AG7" s="3"/>
      <c r="AH7" s="3"/>
    </row>
    <row r="8" spans="1:34" ht="16.2">
      <c r="A8" s="32"/>
      <c r="B8" s="66" t="str">
        <f ca="1">OFFSET(L!$C$1,MATCH("Declaration"&amp;ADDRESS(ROW(),COLUMN(),4),L!$A:$A,0)-1,SL,,)</f>
        <v>Company Name (*):</v>
      </c>
      <c r="C8" s="67"/>
      <c r="D8" s="373" t="s">
        <v>19202</v>
      </c>
      <c r="E8" s="374"/>
      <c r="F8" s="374"/>
      <c r="G8" s="374"/>
      <c r="H8" s="374"/>
      <c r="I8" s="374"/>
      <c r="J8" s="375"/>
      <c r="K8" s="33"/>
      <c r="L8" s="105"/>
      <c r="P8" s="3"/>
      <c r="Q8" s="3"/>
      <c r="R8" s="3"/>
      <c r="S8" s="3"/>
      <c r="T8" s="3"/>
      <c r="U8" s="3"/>
      <c r="V8" s="3"/>
      <c r="W8" s="3"/>
      <c r="X8" s="3"/>
      <c r="Y8" s="3"/>
      <c r="Z8" s="3"/>
      <c r="AA8" s="3"/>
      <c r="AB8" s="3"/>
      <c r="AC8" s="3"/>
      <c r="AD8" s="3"/>
      <c r="AE8" s="3"/>
      <c r="AF8" s="3"/>
      <c r="AG8" s="3"/>
      <c r="AH8" s="3"/>
    </row>
    <row r="9" spans="1:34" ht="16.2">
      <c r="A9" s="32"/>
      <c r="B9" s="66" t="str">
        <f ca="1">OFFSET(L!$C$1,MATCH("Declaration"&amp;ADDRESS(ROW(),COLUMN(),4),L!$A:$A,0)-1,SL,,)</f>
        <v>Declaration Scope or Class (*):</v>
      </c>
      <c r="C9" s="67"/>
      <c r="D9" s="357" t="s">
        <v>20</v>
      </c>
      <c r="E9" s="358"/>
      <c r="F9" s="358"/>
      <c r="G9" s="359"/>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82" t="str">
        <f ca="1">OFFSET(L!$C$1,MATCH("Declaration"&amp;ADDRESS(ROW(),COLUMN(),4)&amp;LEFT($D$9,1),L!$A:$A,0)-1,SL,,)</f>
        <v>Go to Product List tab to enter products this declaration applies to</v>
      </c>
      <c r="C10" s="113"/>
      <c r="D10" s="377"/>
      <c r="E10" s="378"/>
      <c r="F10" s="378"/>
      <c r="G10" s="378"/>
      <c r="H10" s="378"/>
      <c r="I10" s="378"/>
      <c r="J10" s="379"/>
      <c r="K10" s="30"/>
      <c r="L10" s="105"/>
      <c r="Q10" s="3"/>
      <c r="R10" s="3"/>
      <c r="S10" s="3"/>
      <c r="T10" s="3"/>
      <c r="U10" s="3"/>
      <c r="V10" s="3"/>
      <c r="W10" s="3"/>
      <c r="X10" s="3"/>
      <c r="Y10" s="3"/>
      <c r="Z10" s="3"/>
      <c r="AA10" s="3"/>
      <c r="AB10" s="3"/>
      <c r="AC10" s="3"/>
      <c r="AD10" s="3"/>
      <c r="AE10" s="3"/>
      <c r="AF10" s="3"/>
      <c r="AG10" s="3"/>
      <c r="AH10" s="3"/>
    </row>
    <row r="11" spans="1:34" ht="16.2">
      <c r="A11" s="32"/>
      <c r="B11" s="383"/>
      <c r="C11" s="113"/>
      <c r="D11" s="384" t="str">
        <f ca="1">IF(D9=Q9,OFFSET(L!$C$1,MATCH("Declaration"&amp;ADDRESS(ROW(),COLUMN(),4),L!$A:$A,0)-1,SL,,),"")</f>
        <v>Click here to enter the products this declaration applies to</v>
      </c>
      <c r="E11" s="385"/>
      <c r="F11" s="385"/>
      <c r="G11" s="385"/>
      <c r="H11" s="385"/>
      <c r="I11" s="385"/>
      <c r="J11" s="386"/>
      <c r="K11" s="30"/>
      <c r="L11" s="105"/>
      <c r="Q11" s="3"/>
      <c r="R11" s="3"/>
      <c r="S11" s="3"/>
      <c r="T11" s="3"/>
      <c r="U11" s="3"/>
      <c r="V11" s="3"/>
      <c r="W11" s="3"/>
      <c r="X11" s="3"/>
      <c r="Y11" s="3"/>
      <c r="Z11" s="3"/>
      <c r="AA11" s="3"/>
      <c r="AB11" s="3"/>
      <c r="AC11" s="3"/>
      <c r="AD11" s="3"/>
      <c r="AE11" s="3"/>
      <c r="AF11" s="3"/>
      <c r="AG11" s="3"/>
      <c r="AH11" s="3"/>
    </row>
    <row r="12" spans="1:34" ht="16.2">
      <c r="A12" s="32"/>
      <c r="B12" s="34" t="str">
        <f ca="1">OFFSET(L!$C$1,MATCH("Declaration"&amp;ADDRESS(ROW(),COLUMN(),4),L!$A:$A,0)-1,SL,,)</f>
        <v>Company Unique ID:</v>
      </c>
      <c r="C12" s="68"/>
      <c r="D12" s="353"/>
      <c r="E12" s="354"/>
      <c r="F12" s="354"/>
      <c r="G12" s="354"/>
      <c r="H12" s="354"/>
      <c r="I12" s="354"/>
      <c r="J12" s="355"/>
      <c r="K12" s="30"/>
      <c r="L12" s="105"/>
      <c r="Q12" s="3"/>
      <c r="R12" s="3"/>
      <c r="S12" s="3"/>
      <c r="T12" s="3"/>
      <c r="U12" s="3"/>
      <c r="V12" s="3"/>
      <c r="W12" s="3"/>
      <c r="X12" s="3"/>
      <c r="Y12" s="3"/>
      <c r="Z12" s="3"/>
      <c r="AA12" s="3"/>
      <c r="AB12" s="3"/>
      <c r="AC12" s="3"/>
      <c r="AD12" s="3"/>
      <c r="AE12" s="3"/>
      <c r="AF12" s="3"/>
      <c r="AG12" s="3"/>
      <c r="AH12" s="3"/>
    </row>
    <row r="13" spans="1:34" ht="16.2">
      <c r="A13" s="32"/>
      <c r="B13" s="34" t="str">
        <f ca="1">OFFSET(L!$C$1,MATCH("Declaration"&amp;ADDRESS(ROW(),COLUMN(),4),L!$A:$A,0)-1,SL,,)</f>
        <v>Company Unique ID Authority:</v>
      </c>
      <c r="C13" s="68"/>
      <c r="D13" s="353"/>
      <c r="E13" s="354"/>
      <c r="F13" s="354"/>
      <c r="G13" s="354"/>
      <c r="H13" s="354"/>
      <c r="I13" s="354"/>
      <c r="J13" s="355"/>
      <c r="K13" s="30"/>
      <c r="L13" s="105"/>
      <c r="Q13" s="3"/>
      <c r="R13" s="3"/>
      <c r="S13" s="3"/>
      <c r="T13" s="3"/>
      <c r="U13" s="3"/>
      <c r="V13" s="3"/>
      <c r="W13" s="3"/>
      <c r="X13" s="3"/>
      <c r="Y13" s="3"/>
      <c r="Z13" s="3"/>
      <c r="AA13" s="3"/>
      <c r="AB13" s="3"/>
      <c r="AC13" s="3"/>
      <c r="AD13" s="3"/>
      <c r="AE13" s="3"/>
      <c r="AF13" s="3"/>
      <c r="AG13" s="3"/>
      <c r="AH13" s="3"/>
    </row>
    <row r="14" spans="1:34" ht="16.2">
      <c r="A14" s="32"/>
      <c r="B14" s="34" t="str">
        <f ca="1">OFFSET(L!$C$1,MATCH("Declaration"&amp;ADDRESS(ROW(),COLUMN(),4),L!$A:$A,0)-1,SL,,)</f>
        <v>Address:</v>
      </c>
      <c r="C14" s="68"/>
      <c r="D14" s="353"/>
      <c r="E14" s="354"/>
      <c r="F14" s="354"/>
      <c r="G14" s="354"/>
      <c r="H14" s="354"/>
      <c r="I14" s="354"/>
      <c r="J14" s="355"/>
      <c r="K14" s="30"/>
      <c r="L14" s="105"/>
      <c r="Q14" s="3"/>
      <c r="R14" s="3"/>
      <c r="S14" s="3"/>
      <c r="T14" s="3"/>
      <c r="U14" s="3"/>
      <c r="V14" s="3"/>
      <c r="W14" s="3"/>
      <c r="X14" s="3"/>
      <c r="Y14" s="3"/>
      <c r="Z14" s="3"/>
      <c r="AA14" s="3"/>
      <c r="AB14" s="3"/>
      <c r="AC14" s="3"/>
      <c r="AD14" s="3"/>
      <c r="AE14" s="3"/>
      <c r="AF14" s="3"/>
      <c r="AG14" s="3"/>
      <c r="AH14" s="3"/>
    </row>
    <row r="15" spans="1:34" ht="16.2">
      <c r="A15" s="32"/>
      <c r="B15" s="34" t="str">
        <f ca="1">OFFSET(L!$C$1,MATCH("Declaration"&amp;ADDRESS(ROW(),COLUMN(),4),L!$A:$A,0)-1,SL,,)</f>
        <v>Contact Name (*):</v>
      </c>
      <c r="C15" s="68"/>
      <c r="D15" s="353" t="s">
        <v>19203</v>
      </c>
      <c r="E15" s="354"/>
      <c r="F15" s="354"/>
      <c r="G15" s="354"/>
      <c r="H15" s="354"/>
      <c r="I15" s="354"/>
      <c r="J15" s="355"/>
      <c r="K15" s="30"/>
      <c r="L15" s="105"/>
      <c r="Q15" s="3"/>
      <c r="R15" s="3"/>
      <c r="S15" s="3"/>
      <c r="T15" s="3"/>
      <c r="U15" s="3"/>
      <c r="V15" s="3"/>
      <c r="W15" s="3"/>
      <c r="X15" s="3"/>
      <c r="Y15" s="3"/>
      <c r="Z15" s="3"/>
      <c r="AA15" s="3"/>
      <c r="AB15" s="3"/>
      <c r="AC15" s="3"/>
      <c r="AD15" s="3"/>
      <c r="AE15" s="3"/>
      <c r="AF15" s="3"/>
      <c r="AG15" s="3"/>
      <c r="AH15" s="3"/>
    </row>
    <row r="16" spans="1:34" ht="16.2">
      <c r="A16" s="32"/>
      <c r="B16" s="34" t="str">
        <f ca="1">OFFSET(L!$C$1,MATCH("Declaration"&amp;ADDRESS(ROW(),COLUMN(),4),L!$A:$A,0)-1,SL,,)</f>
        <v>Email – Contact (*):</v>
      </c>
      <c r="C16" s="68"/>
      <c r="D16" s="392" t="s">
        <v>19204</v>
      </c>
      <c r="E16" s="393"/>
      <c r="F16" s="393"/>
      <c r="G16" s="393"/>
      <c r="H16" s="393"/>
      <c r="I16" s="393"/>
      <c r="J16" s="394"/>
      <c r="K16" s="30"/>
      <c r="L16" s="105"/>
      <c r="Q16" s="3"/>
      <c r="R16" s="3"/>
      <c r="S16" s="3"/>
      <c r="T16" s="3"/>
      <c r="U16" s="3"/>
      <c r="V16" s="3"/>
      <c r="W16" s="3"/>
      <c r="X16" s="3"/>
      <c r="Y16" s="3"/>
      <c r="Z16" s="3"/>
      <c r="AA16" s="3"/>
      <c r="AB16" s="3"/>
      <c r="AC16" s="3"/>
      <c r="AD16" s="3"/>
      <c r="AE16" s="3"/>
      <c r="AF16" s="3"/>
      <c r="AG16" s="3"/>
      <c r="AH16" s="3"/>
    </row>
    <row r="17" spans="1:34" ht="16.2">
      <c r="A17" s="32"/>
      <c r="B17" s="34" t="str">
        <f ca="1">OFFSET(L!$C$1,MATCH("Declaration"&amp;ADDRESS(ROW(),COLUMN(),4),L!$A:$A,0)-1,SL,,)</f>
        <v>Phone – Contact (*):</v>
      </c>
      <c r="C17" s="68"/>
      <c r="D17" s="353" t="s">
        <v>19205</v>
      </c>
      <c r="E17" s="354"/>
      <c r="F17" s="354"/>
      <c r="G17" s="354"/>
      <c r="H17" s="354"/>
      <c r="I17" s="354"/>
      <c r="J17" s="355"/>
      <c r="K17" s="30"/>
      <c r="L17" s="105"/>
      <c r="Q17" s="3"/>
      <c r="R17" s="3"/>
      <c r="S17" s="3"/>
      <c r="T17" s="3"/>
      <c r="U17" s="3"/>
      <c r="V17" s="3"/>
      <c r="W17" s="3"/>
      <c r="X17" s="3"/>
      <c r="Y17" s="3"/>
      <c r="Z17" s="3"/>
      <c r="AA17" s="3"/>
      <c r="AB17" s="3"/>
      <c r="AC17" s="3"/>
      <c r="AD17" s="3"/>
      <c r="AE17" s="3"/>
      <c r="AF17" s="3"/>
      <c r="AG17" s="3"/>
      <c r="AH17" s="3"/>
    </row>
    <row r="18" spans="1:34" ht="22.2">
      <c r="A18" s="32"/>
      <c r="B18" s="34" t="str">
        <f ca="1">OFFSET(L!$C$1,MATCH("Declaration"&amp;ADDRESS(ROW(),COLUMN(),4),L!$A:$A,0)-1,SL,,)</f>
        <v>Authorizer (*):</v>
      </c>
      <c r="C18" s="68"/>
      <c r="D18" s="353" t="s">
        <v>19203</v>
      </c>
      <c r="E18" s="354"/>
      <c r="F18" s="354"/>
      <c r="G18" s="354"/>
      <c r="H18" s="354"/>
      <c r="I18" s="354"/>
      <c r="J18" s="355"/>
      <c r="K18" s="30"/>
      <c r="L18" s="99"/>
      <c r="Q18" s="3"/>
      <c r="R18" s="3"/>
      <c r="S18" s="3"/>
      <c r="T18" s="3"/>
      <c r="U18" s="3"/>
      <c r="V18" s="3"/>
      <c r="W18" s="3"/>
      <c r="X18" s="3"/>
      <c r="Y18" s="3"/>
      <c r="Z18" s="3"/>
      <c r="AA18" s="3"/>
      <c r="AB18" s="3"/>
      <c r="AC18" s="3"/>
      <c r="AD18" s="3"/>
      <c r="AE18" s="3"/>
      <c r="AF18" s="3"/>
      <c r="AG18" s="3"/>
      <c r="AH18" s="3"/>
    </row>
    <row r="19" spans="1:34" ht="22.2">
      <c r="A19" s="32"/>
      <c r="B19" s="34" t="str">
        <f ca="1">OFFSET(L!$C$1,MATCH("Declaration"&amp;ADDRESS(ROW(),COLUMN(),4),L!$A:$A,0)-1,SL,,)</f>
        <v>Title - Authorizer:</v>
      </c>
      <c r="C19" s="68"/>
      <c r="D19" s="353" t="s">
        <v>19206</v>
      </c>
      <c r="E19" s="354"/>
      <c r="F19" s="354"/>
      <c r="G19" s="354"/>
      <c r="H19" s="354"/>
      <c r="I19" s="354"/>
      <c r="J19" s="355"/>
      <c r="K19" s="30"/>
      <c r="L19" s="99"/>
      <c r="P19" s="3"/>
      <c r="Q19" s="3"/>
      <c r="R19" s="3"/>
      <c r="S19" s="3"/>
      <c r="T19" s="3"/>
      <c r="U19" s="3"/>
      <c r="V19" s="3"/>
      <c r="W19" s="3"/>
      <c r="X19" s="3"/>
      <c r="Y19" s="3"/>
      <c r="Z19" s="3"/>
      <c r="AA19" s="3"/>
      <c r="AB19" s="3"/>
      <c r="AC19" s="3"/>
      <c r="AD19" s="3"/>
      <c r="AE19" s="3"/>
      <c r="AF19" s="3"/>
      <c r="AG19" s="3"/>
      <c r="AH19" s="3"/>
    </row>
    <row r="20" spans="1:34" ht="22.2">
      <c r="A20" s="32"/>
      <c r="B20" s="34" t="str">
        <f ca="1">OFFSET(L!$C$1,MATCH("Declaration"&amp;ADDRESS(ROW(),COLUMN(),4),L!$A:$A,0)-1,SL,,)</f>
        <v>Email - Authorizer (*):</v>
      </c>
      <c r="C20" s="68"/>
      <c r="D20" s="395" t="s">
        <v>19204</v>
      </c>
      <c r="E20" s="393"/>
      <c r="F20" s="393"/>
      <c r="G20" s="393"/>
      <c r="H20" s="393"/>
      <c r="I20" s="393"/>
      <c r="J20" s="394"/>
      <c r="K20" s="30"/>
      <c r="L20" s="99"/>
      <c r="P20" s="3"/>
      <c r="Q20" s="3"/>
      <c r="R20" s="3"/>
      <c r="S20" s="3"/>
      <c r="T20" s="3"/>
      <c r="U20" s="3"/>
      <c r="V20" s="3"/>
      <c r="W20" s="3"/>
      <c r="X20" s="3"/>
      <c r="Y20" s="3"/>
      <c r="Z20" s="3"/>
      <c r="AA20" s="3"/>
      <c r="AB20" s="3"/>
      <c r="AC20" s="3"/>
      <c r="AD20" s="3"/>
      <c r="AE20" s="3"/>
      <c r="AF20" s="3"/>
      <c r="AG20" s="3"/>
      <c r="AH20" s="3"/>
    </row>
    <row r="21" spans="1:34" ht="16.2">
      <c r="A21" s="32"/>
      <c r="B21" s="34" t="str">
        <f ca="1">OFFSET(L!$C$1,MATCH("Declaration"&amp;ADDRESS(ROW(),COLUMN(),4),L!$A:$A,0)-1,SL,,)</f>
        <v>Phone - Authorizer:</v>
      </c>
      <c r="C21" s="125"/>
      <c r="D21" s="353"/>
      <c r="E21" s="354"/>
      <c r="F21" s="354"/>
      <c r="G21" s="354"/>
      <c r="H21" s="354"/>
      <c r="I21" s="354"/>
      <c r="J21" s="355"/>
      <c r="K21" s="30"/>
      <c r="L21" s="105"/>
      <c r="P21" s="3"/>
      <c r="Q21" s="3"/>
      <c r="R21" s="3"/>
      <c r="S21" s="3"/>
      <c r="T21" s="3"/>
      <c r="U21" s="3"/>
      <c r="V21" s="3"/>
      <c r="W21" s="3"/>
      <c r="X21" s="3"/>
      <c r="Y21" s="3"/>
      <c r="Z21" s="3"/>
      <c r="AA21" s="3"/>
      <c r="AB21" s="3"/>
      <c r="AC21" s="3"/>
      <c r="AD21" s="3"/>
      <c r="AE21" s="3"/>
      <c r="AF21" s="3"/>
      <c r="AG21" s="3"/>
      <c r="AH21" s="3"/>
    </row>
    <row r="22" spans="1:34" ht="17.399999999999999">
      <c r="A22" s="32"/>
      <c r="B22" s="34" t="str">
        <f ca="1">OFFSET(L!$C$1,MATCH("Declaration"&amp;ADDRESS(ROW(),COLUMN(),4),L!$A:$A,0)-1,SL,,)</f>
        <v>Effective Date (*):</v>
      </c>
      <c r="C22" s="69"/>
      <c r="D22" s="362">
        <v>45695</v>
      </c>
      <c r="E22" s="363"/>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399999999999999">
      <c r="A23" s="35"/>
      <c r="B23" s="70"/>
      <c r="C23" s="14"/>
      <c r="D23" s="356"/>
      <c r="E23" s="356"/>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6.2">
      <c r="A24" s="36"/>
      <c r="B24" s="387" t="str">
        <f ca="1">OFFSET(L!$C$1,MATCH("Declaration"&amp;ADDRESS(ROW(),COLUMN(),4),L!$A:$A,0)-1,SL,,)</f>
        <v>Answer the following questions 1 - 7 based on the declaration scope indicated above</v>
      </c>
      <c r="C24" s="387"/>
      <c r="D24" s="387"/>
      <c r="E24" s="387"/>
      <c r="F24" s="387"/>
      <c r="G24" s="387"/>
      <c r="H24" s="387"/>
      <c r="I24" s="387"/>
      <c r="J24" s="387"/>
      <c r="K24" s="37"/>
      <c r="L24" s="100"/>
      <c r="P24" s="3"/>
      <c r="Q24" s="3"/>
      <c r="R24" s="3"/>
      <c r="S24" s="3"/>
      <c r="T24" s="3"/>
      <c r="U24" s="3"/>
      <c r="V24" s="3"/>
      <c r="W24" s="3"/>
      <c r="X24" s="3"/>
      <c r="Y24" s="3"/>
      <c r="Z24" s="3"/>
      <c r="AA24" s="3"/>
      <c r="AB24" s="3"/>
      <c r="AC24" s="3"/>
      <c r="AD24" s="3"/>
      <c r="AE24" s="3"/>
      <c r="AF24" s="3"/>
      <c r="AG24" s="3"/>
      <c r="AH24" s="3"/>
    </row>
    <row r="25" spans="1:34" ht="48.6">
      <c r="A25" s="35"/>
      <c r="B25" s="38" t="str">
        <f ca="1">OFFSET(L!$C$1,MATCH("Declaration"&amp;ADDRESS(ROW(),COLUMN(),4),L!$A:$A,0)-1,SL,,)</f>
        <v>1) Is any of the cobalt or natural mica intentionally added or used in the product(s) or in the production process? (*)</v>
      </c>
      <c r="C25" s="14"/>
      <c r="D25" s="350" t="str">
        <f ca="1">OFFSET(L!$C$1,MATCH("Declaration"&amp;ADDRESS(ROW(),COLUMN(),4),L!$A:$A,0)-1,SL,,)</f>
        <v>Answer</v>
      </c>
      <c r="E25" s="350"/>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2">
      <c r="A26" s="35"/>
      <c r="B26" s="34" t="str">
        <f ca="1">OFFSET(L!$C$1,MATCH("Declaration"&amp;ADDRESS(ROW(),COLUMN(),4),L!$A:$A,0)-1,SL,,)&amp;P26</f>
        <v>Cobalt</v>
      </c>
      <c r="C26" s="29"/>
      <c r="D26" s="328" t="s">
        <v>22</v>
      </c>
      <c r="E26" s="329"/>
      <c r="F26" s="9"/>
      <c r="G26" s="330"/>
      <c r="H26" s="331"/>
      <c r="I26" s="331"/>
      <c r="J26" s="332"/>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2.2">
      <c r="A27" s="35"/>
      <c r="B27" s="34" t="str">
        <f ca="1">OFFSET(L!$C$1,MATCH("Declaration"&amp;ADDRESS(ROW(),COLUMN(),4),L!$A:$A,0)-1,SL,,)&amp;P27</f>
        <v>Mica</v>
      </c>
      <c r="C27" s="29"/>
      <c r="D27" s="328" t="s">
        <v>22</v>
      </c>
      <c r="E27" s="329"/>
      <c r="F27" s="9"/>
      <c r="G27" s="330"/>
      <c r="H27" s="331"/>
      <c r="I27" s="331"/>
      <c r="J27" s="332"/>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2" hidden="1">
      <c r="A28" s="35"/>
      <c r="B28" s="34" t="str">
        <f ca="1">OFFSET(L!$C$1,MATCH("Declaration"&amp;ADDRESS(ROW(),COLUMN(),4),L!$A:$A,0)-1,SL,,)&amp;P28</f>
        <v/>
      </c>
      <c r="C28" s="29"/>
      <c r="D28" s="337" t="s">
        <v>22</v>
      </c>
      <c r="E28" s="338"/>
      <c r="F28" s="9"/>
      <c r="G28" s="330"/>
      <c r="H28" s="331"/>
      <c r="I28" s="331"/>
      <c r="J28" s="332"/>
      <c r="K28" s="30"/>
      <c r="L28" s="106"/>
      <c r="P28" s="39" t="str">
        <f>IF(D$28="No","","(*)")</f>
        <v/>
      </c>
      <c r="R28" s="3"/>
      <c r="S28" s="3"/>
      <c r="T28" s="3"/>
      <c r="U28" s="3"/>
      <c r="V28" s="3"/>
      <c r="W28" s="3"/>
      <c r="X28" s="3"/>
      <c r="Y28" s="3"/>
      <c r="Z28" s="3"/>
      <c r="AA28" s="3"/>
      <c r="AB28" s="3"/>
      <c r="AC28" s="3"/>
      <c r="AD28" s="3"/>
      <c r="AE28" s="3"/>
      <c r="AF28" s="3"/>
      <c r="AG28" s="3"/>
      <c r="AH28" s="3"/>
    </row>
    <row r="29" spans="1:34" ht="22.2" hidden="1">
      <c r="A29" s="35"/>
      <c r="B29" s="34" t="str">
        <f ca="1">OFFSET(L!$C$1,MATCH("Declaration"&amp;ADDRESS(ROW(),COLUMN(),4),L!$A:$A,0)-1,SL,,)&amp;P29</f>
        <v/>
      </c>
      <c r="C29" s="29"/>
      <c r="D29" s="360" t="s">
        <v>22</v>
      </c>
      <c r="E29" s="361"/>
      <c r="F29" s="9"/>
      <c r="G29" s="330"/>
      <c r="H29" s="331"/>
      <c r="I29" s="331"/>
      <c r="J29" s="332"/>
      <c r="K29" s="30"/>
      <c r="L29" s="106"/>
      <c r="P29" s="39" t="str">
        <f>IF(D$29="No","","(*)")</f>
        <v/>
      </c>
      <c r="R29" s="3"/>
      <c r="S29" s="3"/>
      <c r="T29" s="3"/>
      <c r="U29" s="3"/>
      <c r="V29" s="3"/>
      <c r="W29" s="3"/>
      <c r="X29" s="3"/>
      <c r="Y29" s="3"/>
      <c r="Z29" s="3"/>
      <c r="AA29" s="3"/>
      <c r="AB29" s="3"/>
      <c r="AC29" s="3"/>
      <c r="AD29" s="3"/>
      <c r="AE29" s="3"/>
      <c r="AF29" s="3"/>
      <c r="AG29" s="3"/>
      <c r="AH29" s="3"/>
    </row>
    <row r="30" spans="1:34" ht="17.399999999999999">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8.6">
      <c r="A31" s="35"/>
      <c r="B31" s="38" t="str">
        <f ca="1">OFFSET(L!$C$1,MATCH("Declaration"&amp;ADDRESS(ROW(),COLUMN(),4),L!$A:$A,0)-1,SL,,)</f>
        <v>2) Does any cobalt or natural mica remain in the product(s)? (*)</v>
      </c>
      <c r="C31" s="14"/>
      <c r="D31" s="352" t="str">
        <f ca="1">D25</f>
        <v>Answer</v>
      </c>
      <c r="E31" s="352"/>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2">
      <c r="A32" s="35"/>
      <c r="B32" s="34" t="str">
        <f ca="1">OFFSET(L!$C$1,MATCH("Declaration"&amp;ADDRESS(ROW(),COLUMN(),4),L!$A:$A,0)-1,SL,,)&amp;P32</f>
        <v>Cobalt</v>
      </c>
      <c r="C32" s="29"/>
      <c r="D32" s="328"/>
      <c r="E32" s="329"/>
      <c r="F32" s="9"/>
      <c r="G32" s="330"/>
      <c r="H32" s="331"/>
      <c r="I32" s="331"/>
      <c r="J32" s="332"/>
      <c r="K32" s="30"/>
      <c r="L32" s="106"/>
      <c r="P32" s="39" t="str">
        <f>IF(OR(D$26="No",D$26="Unknown",D$26="Not applicable for this declaration",D$32="No",D$32="Unknown",D$32="Not applicable for this declaration"),"","(*)")</f>
        <v/>
      </c>
      <c r="R32" s="3"/>
      <c r="S32" s="3"/>
      <c r="T32" s="3"/>
      <c r="U32" s="3"/>
      <c r="V32" s="3"/>
      <c r="W32" s="3"/>
      <c r="X32" s="3"/>
      <c r="Y32" s="3"/>
      <c r="Z32" s="3"/>
      <c r="AA32" s="3"/>
      <c r="AB32" s="3"/>
      <c r="AC32" s="3"/>
      <c r="AD32" s="3"/>
      <c r="AE32" s="3"/>
      <c r="AF32" s="3"/>
      <c r="AG32" s="3"/>
      <c r="AH32" s="3"/>
    </row>
    <row r="33" spans="1:34" ht="22.2">
      <c r="A33" s="35"/>
      <c r="B33" s="34" t="str">
        <f ca="1">OFFSET(L!$C$1,MATCH("Declaration"&amp;ADDRESS(ROW(),COLUMN(),4),L!$A:$A,0)-1,SL,,)&amp;P33</f>
        <v>Mica</v>
      </c>
      <c r="C33" s="29"/>
      <c r="D33" s="328"/>
      <c r="E33" s="329"/>
      <c r="F33" s="9"/>
      <c r="G33" s="330"/>
      <c r="H33" s="331"/>
      <c r="I33" s="331"/>
      <c r="J33" s="332"/>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2" hidden="1">
      <c r="A34" s="35"/>
      <c r="B34" s="34" t="str">
        <f ca="1">OFFSET(L!$C$1,MATCH("Declaration"&amp;ADDRESS(ROW(),COLUMN(),4),L!$A:$A,0)-1,SL,,)&amp;P34</f>
        <v/>
      </c>
      <c r="C34" s="29"/>
      <c r="D34" s="337" t="s">
        <v>22</v>
      </c>
      <c r="E34" s="338"/>
      <c r="F34" s="9"/>
      <c r="G34" s="330"/>
      <c r="H34" s="331"/>
      <c r="I34" s="331"/>
      <c r="J34" s="332"/>
      <c r="K34" s="30"/>
      <c r="L34" s="106"/>
      <c r="P34" s="39" t="str">
        <f>IF(D$28="No","","(*)")</f>
        <v/>
      </c>
      <c r="R34" s="3"/>
      <c r="S34" s="3"/>
      <c r="T34" s="3"/>
      <c r="U34" s="3"/>
      <c r="V34" s="3"/>
      <c r="W34" s="3"/>
      <c r="X34" s="3"/>
      <c r="Y34" s="3"/>
      <c r="Z34" s="3"/>
      <c r="AA34" s="3"/>
      <c r="AB34" s="3"/>
      <c r="AC34" s="3"/>
      <c r="AD34" s="3"/>
      <c r="AE34" s="3"/>
      <c r="AF34" s="3"/>
      <c r="AG34" s="3"/>
      <c r="AH34" s="3"/>
    </row>
    <row r="35" spans="1:34" ht="22.2" hidden="1">
      <c r="A35" s="35"/>
      <c r="B35" s="34" t="str">
        <f ca="1">OFFSET(L!$C$1,MATCH("Declaration"&amp;ADDRESS(ROW(),COLUMN(),4),L!$A:$A,0)-1,SL,,)&amp;P35</f>
        <v/>
      </c>
      <c r="C35" s="29"/>
      <c r="D35" s="337" t="s">
        <v>22</v>
      </c>
      <c r="E35" s="338"/>
      <c r="F35" s="9"/>
      <c r="G35" s="330"/>
      <c r="H35" s="331"/>
      <c r="I35" s="331"/>
      <c r="J35" s="332"/>
      <c r="K35" s="30"/>
      <c r="L35" s="106"/>
      <c r="P35" s="39" t="str">
        <f>IF(D$29="No","","(*)")</f>
        <v/>
      </c>
      <c r="R35" s="3"/>
      <c r="S35" s="3"/>
      <c r="T35" s="3"/>
      <c r="U35" s="3"/>
      <c r="V35" s="3"/>
      <c r="W35" s="3"/>
      <c r="X35" s="3"/>
      <c r="Y35" s="3"/>
      <c r="Z35" s="3"/>
      <c r="AA35" s="3"/>
      <c r="AB35" s="3"/>
      <c r="AC35" s="3"/>
      <c r="AD35" s="3"/>
      <c r="AE35" s="3"/>
      <c r="AF35" s="3"/>
      <c r="AG35" s="3"/>
      <c r="AH35" s="3"/>
    </row>
    <row r="36" spans="1:34" ht="17.399999999999999">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52" t="str">
        <f ca="1">D25</f>
        <v>Answer</v>
      </c>
      <c r="E37" s="352"/>
      <c r="F37" s="15"/>
      <c r="G37" s="38" t="str">
        <f ca="1">G25</f>
        <v>Comments</v>
      </c>
      <c r="H37" s="366"/>
      <c r="I37" s="366"/>
      <c r="J37" s="366"/>
      <c r="K37" s="30"/>
      <c r="L37" s="100" t="s">
        <v>18</v>
      </c>
      <c r="P37" s="39">
        <f>COUNTIF(D$26:D$27,"No")+COUNTIF(D$26:D$27,"Unknown")+COUNTIF(D$26:D$27,"Not applicable for this declaration")+COUNTIF(D$32:D$33,"No")+COUNTIF(D$32:D$33,"Unknown")+COUNTIF(D$32:D$33,"Not applicable for this declaration")</f>
        <v>2</v>
      </c>
      <c r="Q37" s="39" t="str">
        <f>IF(P37=2,"","(*)")</f>
        <v/>
      </c>
      <c r="R37" s="3"/>
      <c r="S37" s="3"/>
      <c r="T37" s="3"/>
      <c r="U37" s="3"/>
      <c r="V37" s="3"/>
      <c r="W37" s="3"/>
      <c r="X37" s="3"/>
      <c r="Y37" s="3">
        <v>37</v>
      </c>
      <c r="Z37" s="3"/>
      <c r="AA37" s="3"/>
      <c r="AB37" s="3"/>
      <c r="AC37" s="3"/>
      <c r="AD37" s="3"/>
      <c r="AE37" s="3"/>
      <c r="AF37" s="3"/>
      <c r="AG37" s="3"/>
      <c r="AH37" s="3"/>
    </row>
    <row r="38" spans="1:34" ht="22.2">
      <c r="A38" s="35"/>
      <c r="B38" s="34" t="str">
        <f ca="1">OFFSET(L!$C$1,MATCH("Declaration"&amp;ADDRESS(ROW(),COLUMN(),4),L!$A:$A,0)-1,SL,,)&amp;P38</f>
        <v>Cobalt</v>
      </c>
      <c r="C38" s="7"/>
      <c r="D38" s="328"/>
      <c r="E38" s="329"/>
      <c r="F38" s="41"/>
      <c r="G38" s="330"/>
      <c r="H38" s="331"/>
      <c r="I38" s="331"/>
      <c r="J38" s="332"/>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2.2">
      <c r="A39" s="35"/>
      <c r="B39" s="34" t="str">
        <f ca="1">OFFSET(L!$C$1,MATCH("Declaration"&amp;ADDRESS(ROW(),COLUMN(),4),L!$A:$A,0)-1,SL,,)&amp;P39</f>
        <v>Mica</v>
      </c>
      <c r="C39" s="7"/>
      <c r="D39" s="328"/>
      <c r="E39" s="329"/>
      <c r="F39" s="41"/>
      <c r="G39" s="330"/>
      <c r="H39" s="331"/>
      <c r="I39" s="331"/>
      <c r="J39" s="332"/>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2" hidden="1">
      <c r="A40" s="35"/>
      <c r="B40" s="34">
        <f ca="1">OFFSET(L!$C$1,MATCH("Declaration"&amp;ADDRESS(ROW(),COLUMN(),4),L!$A:$A,0)-1,SL,,)</f>
        <v>0</v>
      </c>
      <c r="C40" s="7"/>
      <c r="D40" s="328"/>
      <c r="E40" s="329"/>
      <c r="F40" s="41"/>
      <c r="G40" s="330"/>
      <c r="H40" s="331"/>
      <c r="I40" s="331"/>
      <c r="J40" s="332"/>
      <c r="K40" s="30"/>
      <c r="L40" s="106"/>
      <c r="P40" s="39" t="str">
        <f>IF(D$40="No","","(*)")</f>
        <v>(*)</v>
      </c>
      <c r="Q40" s="3"/>
      <c r="R40" s="3"/>
      <c r="S40" s="3"/>
      <c r="T40" s="3"/>
      <c r="U40" s="3"/>
      <c r="V40" s="3"/>
      <c r="W40" s="3"/>
      <c r="X40" s="3"/>
      <c r="Y40" s="3">
        <v>40</v>
      </c>
      <c r="Z40" s="3"/>
      <c r="AA40" s="3"/>
      <c r="AB40" s="3"/>
      <c r="AC40" s="3"/>
      <c r="AD40" s="3"/>
      <c r="AE40" s="3"/>
      <c r="AF40" s="3"/>
      <c r="AG40" s="3"/>
    </row>
    <row r="41" spans="1:34" ht="22.2" hidden="1">
      <c r="A41" s="35"/>
      <c r="B41" s="34">
        <f ca="1">OFFSET(L!$C$1,MATCH("Declaration"&amp;ADDRESS(ROW(),COLUMN(),4),L!$A:$A,0)-1,SL,,)</f>
        <v>0</v>
      </c>
      <c r="C41" s="7"/>
      <c r="D41" s="328"/>
      <c r="E41" s="329"/>
      <c r="F41" s="41"/>
      <c r="G41" s="330"/>
      <c r="H41" s="331"/>
      <c r="I41" s="331"/>
      <c r="J41" s="332"/>
      <c r="K41" s="30"/>
      <c r="L41" s="106"/>
      <c r="P41" s="39" t="str">
        <f>IF(D$41="No","","(*)")</f>
        <v>(*)</v>
      </c>
      <c r="Q41" s="3"/>
      <c r="R41" s="3"/>
      <c r="S41" s="3"/>
      <c r="T41" s="3"/>
      <c r="U41" s="3"/>
      <c r="V41" s="3"/>
      <c r="W41" s="3"/>
      <c r="X41" s="3"/>
      <c r="Y41" s="3">
        <v>41</v>
      </c>
      <c r="Z41" s="3"/>
      <c r="AA41" s="3"/>
      <c r="AB41" s="3"/>
      <c r="AC41" s="3"/>
      <c r="AD41" s="3"/>
      <c r="AE41" s="3"/>
      <c r="AF41" s="3"/>
      <c r="AG41" s="3"/>
    </row>
    <row r="42" spans="1:34" ht="17.399999999999999">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 xml:space="preserve">4) Does 100 percent of the cobalt originate from recycled or scrap sources? </v>
      </c>
      <c r="C43" s="7"/>
      <c r="D43" s="352" t="str">
        <f ca="1">D25</f>
        <v>Answer</v>
      </c>
      <c r="E43" s="352"/>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2">
      <c r="A44" s="35"/>
      <c r="B44" s="34" t="str">
        <f ca="1">B38</f>
        <v>Cobalt</v>
      </c>
      <c r="C44" s="7"/>
      <c r="D44" s="328"/>
      <c r="E44" s="329"/>
      <c r="F44" s="41"/>
      <c r="G44" s="330"/>
      <c r="H44" s="331"/>
      <c r="I44" s="331"/>
      <c r="J44" s="332"/>
      <c r="K44" s="30"/>
      <c r="L44" s="106"/>
      <c r="P44" s="3"/>
      <c r="Q44" s="3"/>
      <c r="R44" s="3"/>
      <c r="S44" s="3"/>
      <c r="T44" s="3"/>
      <c r="U44" s="3"/>
      <c r="V44" s="3"/>
      <c r="W44" s="3"/>
      <c r="X44" s="3"/>
      <c r="Y44" s="3">
        <v>44</v>
      </c>
      <c r="Z44" s="3"/>
      <c r="AA44" s="3"/>
      <c r="AB44" s="3"/>
      <c r="AC44" s="3"/>
      <c r="AD44" s="3"/>
      <c r="AE44" s="3"/>
      <c r="AF44" s="3"/>
      <c r="AG44" s="3"/>
      <c r="AH44" s="3"/>
    </row>
    <row r="45" spans="1:34" ht="22.2" hidden="1">
      <c r="A45" s="35"/>
      <c r="B45" s="34"/>
      <c r="C45" s="7"/>
      <c r="D45" s="328"/>
      <c r="E45" s="329"/>
      <c r="F45" s="41"/>
      <c r="G45" s="330"/>
      <c r="H45" s="331"/>
      <c r="I45" s="331"/>
      <c r="J45" s="332"/>
      <c r="K45" s="30"/>
      <c r="L45" s="106"/>
      <c r="P45" s="3"/>
      <c r="Q45" s="3"/>
      <c r="R45" s="3"/>
      <c r="S45" s="3"/>
      <c r="T45" s="3"/>
      <c r="U45" s="3"/>
      <c r="V45" s="3"/>
      <c r="W45" s="3"/>
      <c r="X45" s="3"/>
      <c r="Y45" s="3">
        <v>45</v>
      </c>
      <c r="Z45" s="3"/>
      <c r="AA45" s="3"/>
      <c r="AB45" s="3"/>
      <c r="AC45" s="3"/>
      <c r="AD45" s="3"/>
      <c r="AE45" s="3"/>
      <c r="AF45" s="3"/>
      <c r="AG45" s="3"/>
      <c r="AH45" s="3"/>
    </row>
    <row r="46" spans="1:34" ht="22.2" hidden="1">
      <c r="A46" s="35"/>
      <c r="B46" s="34">
        <f ca="1">B40</f>
        <v>0</v>
      </c>
      <c r="C46" s="7"/>
      <c r="D46" s="337"/>
      <c r="E46" s="338"/>
      <c r="F46" s="41"/>
      <c r="G46" s="330"/>
      <c r="H46" s="331"/>
      <c r="I46" s="331"/>
      <c r="J46" s="332"/>
      <c r="K46" s="30"/>
      <c r="L46" s="106"/>
      <c r="P46" s="3"/>
      <c r="Q46" s="3"/>
      <c r="R46" s="3"/>
      <c r="S46" s="3"/>
      <c r="T46" s="3"/>
      <c r="U46" s="3"/>
      <c r="V46" s="3"/>
      <c r="W46" s="3"/>
      <c r="X46" s="3"/>
      <c r="Y46" s="3">
        <v>46</v>
      </c>
      <c r="Z46" s="3"/>
      <c r="AA46" s="3"/>
      <c r="AB46" s="3"/>
      <c r="AC46" s="3"/>
      <c r="AD46" s="3"/>
      <c r="AE46" s="3"/>
      <c r="AF46" s="3"/>
      <c r="AG46" s="3"/>
      <c r="AH46" s="3"/>
    </row>
    <row r="47" spans="1:34" ht="22.2" hidden="1">
      <c r="A47" s="35"/>
      <c r="B47" s="34">
        <f ca="1">B41</f>
        <v>0</v>
      </c>
      <c r="C47" s="7"/>
      <c r="D47" s="337"/>
      <c r="E47" s="338"/>
      <c r="F47" s="41"/>
      <c r="G47" s="330"/>
      <c r="H47" s="331"/>
      <c r="I47" s="331"/>
      <c r="J47" s="332"/>
      <c r="K47" s="30"/>
      <c r="L47" s="106"/>
      <c r="P47" s="3"/>
      <c r="Q47" s="3"/>
      <c r="R47" s="3"/>
      <c r="S47" s="3"/>
      <c r="T47" s="3"/>
      <c r="U47" s="3"/>
      <c r="V47" s="3"/>
      <c r="W47" s="3"/>
      <c r="X47" s="3"/>
      <c r="Y47" s="3">
        <v>47</v>
      </c>
      <c r="Z47" s="3"/>
      <c r="AA47" s="3"/>
      <c r="AB47" s="3"/>
      <c r="AC47" s="3"/>
      <c r="AD47" s="3"/>
      <c r="AE47" s="3"/>
      <c r="AF47" s="3"/>
      <c r="AG47" s="3"/>
      <c r="AH47" s="3"/>
    </row>
    <row r="48" spans="1:34" ht="17.399999999999999">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52" t="str">
        <f ca="1">D25</f>
        <v>Answer</v>
      </c>
      <c r="E49" s="352"/>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2">
      <c r="A50" s="35"/>
      <c r="B50" s="34" t="str">
        <f ca="1">B38</f>
        <v>Cobalt</v>
      </c>
      <c r="C50" s="29"/>
      <c r="D50" s="390"/>
      <c r="E50" s="391"/>
      <c r="F50" s="41"/>
      <c r="G50" s="330"/>
      <c r="H50" s="331"/>
      <c r="I50" s="331"/>
      <c r="J50" s="332"/>
      <c r="K50" s="30"/>
      <c r="L50" s="106"/>
      <c r="P50" s="3"/>
      <c r="Q50" s="3"/>
      <c r="R50" s="3"/>
      <c r="S50" s="3"/>
      <c r="T50" s="3"/>
      <c r="U50" s="3"/>
      <c r="V50" s="3"/>
      <c r="W50" s="3"/>
      <c r="X50" s="3"/>
      <c r="Y50" s="3">
        <v>50</v>
      </c>
      <c r="Z50" s="3"/>
      <c r="AA50" s="3"/>
      <c r="AB50" s="3"/>
      <c r="AC50" s="3"/>
      <c r="AD50" s="3"/>
      <c r="AE50" s="3"/>
      <c r="AF50" s="3"/>
      <c r="AG50" s="3"/>
      <c r="AH50" s="3"/>
    </row>
    <row r="51" spans="1:34" ht="22.2">
      <c r="A51" s="35"/>
      <c r="B51" s="34" t="str">
        <f ca="1">B39</f>
        <v>Mica</v>
      </c>
      <c r="C51" s="29"/>
      <c r="D51" s="390"/>
      <c r="E51" s="391"/>
      <c r="F51" s="41"/>
      <c r="G51" s="330"/>
      <c r="H51" s="331"/>
      <c r="I51" s="331"/>
      <c r="J51" s="332"/>
      <c r="K51" s="30"/>
      <c r="L51" s="106"/>
      <c r="P51" s="3"/>
      <c r="Q51" s="3"/>
      <c r="R51" s="3"/>
      <c r="S51" s="3"/>
      <c r="T51" s="3"/>
      <c r="U51" s="3"/>
      <c r="V51" s="3"/>
      <c r="W51" s="3"/>
      <c r="X51" s="3"/>
      <c r="Y51" s="3">
        <v>51</v>
      </c>
      <c r="Z51" s="3"/>
      <c r="AA51" s="3"/>
      <c r="AB51" s="3"/>
      <c r="AC51" s="3"/>
      <c r="AD51" s="3"/>
      <c r="AE51" s="3"/>
      <c r="AF51" s="3"/>
      <c r="AG51" s="3"/>
      <c r="AH51" s="3"/>
    </row>
    <row r="52" spans="1:34" ht="22.2" hidden="1">
      <c r="A52" s="35"/>
      <c r="B52" s="34">
        <f ca="1">B40</f>
        <v>0</v>
      </c>
      <c r="C52" s="29"/>
      <c r="D52" s="364"/>
      <c r="E52" s="365"/>
      <c r="F52" s="41"/>
      <c r="G52" s="330"/>
      <c r="H52" s="331"/>
      <c r="I52" s="331"/>
      <c r="J52" s="332"/>
      <c r="K52" s="30"/>
      <c r="L52" s="106"/>
      <c r="P52" s="3"/>
      <c r="Q52" s="3"/>
      <c r="R52" s="3"/>
      <c r="S52" s="3"/>
      <c r="T52" s="3"/>
      <c r="U52" s="3"/>
      <c r="V52" s="3"/>
      <c r="W52" s="3"/>
      <c r="X52" s="3"/>
      <c r="Y52" s="3">
        <v>52</v>
      </c>
      <c r="Z52" s="3"/>
      <c r="AA52" s="3"/>
      <c r="AB52" s="3"/>
      <c r="AC52" s="3"/>
      <c r="AD52" s="3"/>
      <c r="AE52" s="3"/>
      <c r="AF52" s="3"/>
      <c r="AG52" s="3"/>
      <c r="AH52" s="3"/>
    </row>
    <row r="53" spans="1:34" ht="22.2" hidden="1">
      <c r="A53" s="35"/>
      <c r="B53" s="34">
        <f ca="1">B41</f>
        <v>0</v>
      </c>
      <c r="C53" s="29"/>
      <c r="D53" s="364"/>
      <c r="E53" s="365"/>
      <c r="F53" s="41"/>
      <c r="G53" s="330"/>
      <c r="H53" s="331"/>
      <c r="I53" s="331"/>
      <c r="J53" s="332"/>
      <c r="K53" s="30"/>
      <c r="L53" s="106"/>
      <c r="P53" s="3"/>
      <c r="Q53" s="3"/>
      <c r="R53" s="3"/>
      <c r="S53" s="3"/>
      <c r="T53" s="3"/>
      <c r="U53" s="3"/>
      <c r="V53" s="3"/>
      <c r="W53" s="3"/>
      <c r="X53" s="3"/>
      <c r="Y53" s="3">
        <v>53</v>
      </c>
      <c r="Z53" s="3"/>
      <c r="AA53" s="3"/>
      <c r="AB53" s="3"/>
      <c r="AC53" s="3"/>
      <c r="AD53" s="3"/>
      <c r="AE53" s="3"/>
      <c r="AF53" s="3"/>
      <c r="AG53" s="3"/>
      <c r="AH53" s="3"/>
    </row>
    <row r="54" spans="1:34" ht="16.2">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8.6">
      <c r="A55" s="35"/>
      <c r="B55" s="123" t="str">
        <f ca="1">OFFSET(L!$C$1,MATCH("Declaration"&amp;ADDRESS(ROW(),COLUMN(),4),L!$A:$A,0)-1,SL,,)&amp;Q37</f>
        <v>6) Have you identified all of the smelters or processors supplying the cobalt or natural mica to your supply chain?</v>
      </c>
      <c r="C55" s="7"/>
      <c r="D55" s="352" t="str">
        <f ca="1">D25</f>
        <v>Answer</v>
      </c>
      <c r="E55" s="352"/>
      <c r="F55" s="15"/>
      <c r="G55" s="38" t="str">
        <f ca="1">G25</f>
        <v>Comments</v>
      </c>
      <c r="H55" s="351"/>
      <c r="I55" s="351"/>
      <c r="J55" s="351"/>
      <c r="K55" s="30"/>
      <c r="L55" s="100" t="s">
        <v>15</v>
      </c>
      <c r="M55" s="101"/>
      <c r="P55" s="3"/>
      <c r="Q55" s="3"/>
      <c r="R55" s="3"/>
      <c r="S55" s="3"/>
      <c r="T55" s="3"/>
      <c r="U55" s="3"/>
      <c r="V55" s="3"/>
      <c r="W55" s="3"/>
      <c r="X55" s="3"/>
      <c r="Y55" s="3">
        <v>55</v>
      </c>
      <c r="Z55" s="3"/>
      <c r="AA55" s="3"/>
      <c r="AB55" s="3"/>
      <c r="AC55" s="3"/>
      <c r="AD55" s="3"/>
      <c r="AE55" s="3"/>
      <c r="AF55" s="3"/>
      <c r="AG55" s="3"/>
      <c r="AH55" s="3"/>
    </row>
    <row r="56" spans="1:34" ht="22.2">
      <c r="A56" s="35"/>
      <c r="B56" s="34" t="str">
        <f ca="1">B38</f>
        <v>Cobalt</v>
      </c>
      <c r="C56" s="7"/>
      <c r="D56" s="348"/>
      <c r="E56" s="349"/>
      <c r="F56" s="41"/>
      <c r="G56" s="330"/>
      <c r="H56" s="331"/>
      <c r="I56" s="331"/>
      <c r="J56" s="332"/>
      <c r="K56" s="30"/>
      <c r="L56" s="106"/>
      <c r="P56" s="3"/>
      <c r="Q56" s="3"/>
      <c r="R56" s="3"/>
      <c r="S56" s="3"/>
      <c r="T56" s="3"/>
      <c r="U56" s="3"/>
      <c r="V56" s="3"/>
      <c r="W56" s="3"/>
      <c r="X56" s="3"/>
      <c r="Y56" s="3">
        <v>56</v>
      </c>
      <c r="Z56" s="3"/>
      <c r="AA56" s="3"/>
      <c r="AB56" s="3"/>
      <c r="AC56" s="3"/>
      <c r="AD56" s="3"/>
      <c r="AE56" s="3"/>
      <c r="AF56" s="3"/>
      <c r="AG56" s="3"/>
      <c r="AH56" s="3"/>
    </row>
    <row r="57" spans="1:34" ht="22.2">
      <c r="A57" s="35"/>
      <c r="B57" s="34" t="str">
        <f ca="1">B39</f>
        <v>Mica</v>
      </c>
      <c r="C57" s="7"/>
      <c r="D57" s="328"/>
      <c r="E57" s="329"/>
      <c r="F57" s="41"/>
      <c r="G57" s="330"/>
      <c r="H57" s="331"/>
      <c r="I57" s="331"/>
      <c r="J57" s="332"/>
      <c r="K57" s="30"/>
      <c r="L57" s="106"/>
      <c r="P57" s="3"/>
      <c r="Q57" s="3"/>
      <c r="R57" s="3"/>
      <c r="S57" s="3"/>
      <c r="T57" s="3"/>
      <c r="U57" s="3"/>
      <c r="V57" s="3"/>
      <c r="W57" s="3"/>
      <c r="X57" s="3"/>
      <c r="Y57" s="3">
        <v>57</v>
      </c>
      <c r="Z57" s="3"/>
      <c r="AA57" s="3"/>
      <c r="AB57" s="3"/>
      <c r="AC57" s="3"/>
      <c r="AD57" s="3"/>
      <c r="AE57" s="3"/>
      <c r="AF57" s="3"/>
      <c r="AG57" s="3"/>
      <c r="AH57" s="3"/>
    </row>
    <row r="58" spans="1:34" ht="22.2" hidden="1">
      <c r="A58" s="35"/>
      <c r="B58" s="34">
        <f ca="1">B40</f>
        <v>0</v>
      </c>
      <c r="C58" s="7"/>
      <c r="D58" s="337"/>
      <c r="E58" s="338"/>
      <c r="F58" s="41"/>
      <c r="G58" s="330"/>
      <c r="H58" s="331"/>
      <c r="I58" s="331"/>
      <c r="J58" s="332"/>
      <c r="K58" s="30"/>
      <c r="L58" s="106"/>
      <c r="P58" s="3"/>
      <c r="Q58" s="3"/>
      <c r="R58" s="3"/>
      <c r="S58" s="3"/>
      <c r="T58" s="3"/>
      <c r="U58" s="3"/>
      <c r="V58" s="3"/>
      <c r="W58" s="3"/>
      <c r="X58" s="3"/>
      <c r="Y58" s="3">
        <v>58</v>
      </c>
      <c r="Z58" s="3"/>
      <c r="AA58" s="3"/>
      <c r="AB58" s="3"/>
      <c r="AC58" s="3"/>
      <c r="AD58" s="3"/>
      <c r="AE58" s="3"/>
      <c r="AF58" s="3"/>
      <c r="AG58" s="3"/>
      <c r="AH58" s="3"/>
    </row>
    <row r="59" spans="1:34" ht="22.2" hidden="1">
      <c r="A59" s="35"/>
      <c r="B59" s="34">
        <f ca="1">B41</f>
        <v>0</v>
      </c>
      <c r="C59" s="7"/>
      <c r="D59" s="337"/>
      <c r="E59" s="338"/>
      <c r="F59" s="41"/>
      <c r="G59" s="330"/>
      <c r="H59" s="331"/>
      <c r="I59" s="331"/>
      <c r="J59" s="332"/>
      <c r="K59" s="30"/>
      <c r="L59" s="106"/>
      <c r="P59" s="3"/>
      <c r="Q59" s="3"/>
      <c r="R59" s="3"/>
      <c r="S59" s="3"/>
      <c r="T59" s="3"/>
      <c r="U59" s="3"/>
      <c r="V59" s="3"/>
      <c r="W59" s="3"/>
      <c r="X59" s="3"/>
      <c r="Y59" s="3">
        <v>59</v>
      </c>
      <c r="Z59" s="3"/>
      <c r="AA59" s="3"/>
      <c r="AB59" s="3"/>
      <c r="AC59" s="3"/>
      <c r="AD59" s="3"/>
      <c r="AE59" s="3"/>
      <c r="AF59" s="3"/>
      <c r="AG59" s="3"/>
      <c r="AH59" s="3"/>
    </row>
    <row r="60" spans="1:34" ht="16.2">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8.6">
      <c r="A61" s="35"/>
      <c r="B61" s="38" t="str">
        <f ca="1">OFFSET(L!$C$1,MATCH("Declaration"&amp;ADDRESS(ROW(),COLUMN(),4),L!$A:$A,0)-1,SL,,)&amp;Q37</f>
        <v>7) Has all applicable smelter or processor information received by your company been reported in this declaration?</v>
      </c>
      <c r="C61" s="7"/>
      <c r="D61" s="352" t="str">
        <f ca="1">D25</f>
        <v>Answer</v>
      </c>
      <c r="E61" s="352"/>
      <c r="F61" s="15"/>
      <c r="G61" s="38" t="str">
        <f ca="1">G25</f>
        <v>Comments</v>
      </c>
      <c r="H61" s="351" t="str">
        <f>IF(Q69="(*)","Click here to enter smelter names","")</f>
        <v/>
      </c>
      <c r="I61" s="351"/>
      <c r="J61" s="351"/>
      <c r="K61" s="30"/>
      <c r="L61" s="100" t="s">
        <v>15</v>
      </c>
      <c r="M61" s="101"/>
      <c r="P61" s="3"/>
      <c r="Q61" s="3"/>
      <c r="R61" s="3"/>
      <c r="S61" s="3"/>
      <c r="T61" s="3"/>
      <c r="U61" s="3"/>
      <c r="V61" s="3"/>
      <c r="W61" s="3"/>
      <c r="X61" s="3"/>
      <c r="Y61" s="3">
        <v>61</v>
      </c>
      <c r="Z61" s="3"/>
      <c r="AA61" s="3"/>
      <c r="AB61" s="3"/>
      <c r="AC61" s="3"/>
      <c r="AD61" s="3"/>
      <c r="AE61" s="3"/>
      <c r="AF61" s="3"/>
      <c r="AG61" s="3"/>
      <c r="AH61" s="3"/>
    </row>
    <row r="62" spans="1:34" ht="22.2">
      <c r="A62" s="35"/>
      <c r="B62" s="34" t="str">
        <f ca="1">B38</f>
        <v>Cobalt</v>
      </c>
      <c r="C62" s="29"/>
      <c r="D62" s="328"/>
      <c r="E62" s="329"/>
      <c r="F62" s="42"/>
      <c r="G62" s="330"/>
      <c r="H62" s="331"/>
      <c r="I62" s="331"/>
      <c r="J62" s="332"/>
      <c r="K62" s="30"/>
      <c r="L62" s="106"/>
      <c r="P62" s="3"/>
      <c r="Q62" s="3"/>
      <c r="R62" s="3"/>
      <c r="S62" s="3"/>
      <c r="T62" s="3"/>
      <c r="U62" s="3"/>
      <c r="V62" s="3"/>
      <c r="W62" s="3"/>
      <c r="X62" s="3"/>
      <c r="Y62" s="3">
        <v>62</v>
      </c>
      <c r="Z62" s="3"/>
      <c r="AA62" s="3"/>
      <c r="AB62" s="3"/>
      <c r="AC62" s="3"/>
      <c r="AD62" s="3"/>
      <c r="AE62" s="3"/>
      <c r="AF62" s="3"/>
      <c r="AG62" s="3"/>
      <c r="AH62" s="3"/>
    </row>
    <row r="63" spans="1:34" ht="22.2">
      <c r="A63" s="35"/>
      <c r="B63" s="34" t="str">
        <f ca="1">B39</f>
        <v>Mica</v>
      </c>
      <c r="C63" s="29"/>
      <c r="D63" s="328"/>
      <c r="E63" s="329"/>
      <c r="F63" s="42"/>
      <c r="G63" s="330"/>
      <c r="H63" s="331"/>
      <c r="I63" s="331"/>
      <c r="J63" s="332"/>
      <c r="K63" s="30"/>
      <c r="L63" s="106"/>
      <c r="P63" s="3"/>
      <c r="Q63" s="3"/>
      <c r="R63" s="3"/>
      <c r="S63" s="3"/>
      <c r="T63" s="3"/>
      <c r="U63" s="3"/>
      <c r="V63" s="3"/>
      <c r="W63" s="3"/>
      <c r="X63" s="3"/>
      <c r="Y63" s="3">
        <v>63</v>
      </c>
      <c r="Z63" s="3"/>
      <c r="AA63" s="3"/>
      <c r="AB63" s="3"/>
      <c r="AC63" s="3"/>
      <c r="AD63" s="3"/>
      <c r="AE63" s="3"/>
      <c r="AF63" s="3"/>
      <c r="AG63" s="3"/>
      <c r="AH63" s="3"/>
    </row>
    <row r="64" spans="1:34" ht="22.2" hidden="1">
      <c r="A64" s="35"/>
      <c r="B64" s="34">
        <f ca="1">B40</f>
        <v>0</v>
      </c>
      <c r="C64" s="29"/>
      <c r="D64" s="337"/>
      <c r="E64" s="338"/>
      <c r="F64" s="42"/>
      <c r="G64" s="330"/>
      <c r="H64" s="331"/>
      <c r="I64" s="331"/>
      <c r="J64" s="332"/>
      <c r="K64" s="30"/>
      <c r="L64" s="106"/>
      <c r="P64" s="3"/>
      <c r="Q64" s="3"/>
      <c r="R64" s="3"/>
      <c r="S64" s="3"/>
      <c r="T64" s="3"/>
      <c r="U64" s="3"/>
      <c r="V64" s="3"/>
      <c r="W64" s="3"/>
      <c r="X64" s="3"/>
      <c r="Y64" s="3">
        <v>64</v>
      </c>
      <c r="Z64" s="3"/>
      <c r="AA64" s="3"/>
      <c r="AB64" s="3"/>
      <c r="AC64" s="3"/>
      <c r="AD64" s="3"/>
      <c r="AE64" s="3"/>
      <c r="AF64" s="3"/>
      <c r="AG64" s="3"/>
      <c r="AH64" s="3"/>
    </row>
    <row r="65" spans="1:34" ht="22.2" hidden="1">
      <c r="A65" s="32"/>
      <c r="B65" s="34">
        <f ca="1">B41</f>
        <v>0</v>
      </c>
      <c r="C65" s="43"/>
      <c r="D65" s="337"/>
      <c r="E65" s="338"/>
      <c r="F65" s="44"/>
      <c r="G65" s="330"/>
      <c r="H65" s="331"/>
      <c r="I65" s="331"/>
      <c r="J65" s="332"/>
      <c r="K65" s="33"/>
      <c r="L65" s="107"/>
      <c r="P65" s="3"/>
      <c r="Q65" s="3"/>
      <c r="R65" s="3"/>
      <c r="S65" s="3"/>
      <c r="T65" s="3"/>
      <c r="U65" s="3"/>
      <c r="V65" s="3"/>
      <c r="W65" s="3"/>
      <c r="X65" s="3"/>
      <c r="Y65" s="3">
        <v>65</v>
      </c>
      <c r="Z65" s="3"/>
      <c r="AA65" s="3"/>
      <c r="AB65" s="3"/>
      <c r="AC65" s="3"/>
      <c r="AD65" s="3"/>
      <c r="AE65" s="3"/>
      <c r="AF65" s="3"/>
      <c r="AG65" s="3"/>
      <c r="AH65" s="3"/>
    </row>
    <row r="66" spans="1:34" ht="16.2">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6.2">
      <c r="A67" s="35"/>
      <c r="B67" s="339" t="str">
        <f ca="1">OFFSET(L!$C$1,MATCH("Declaration"&amp;ADDRESS(ROW(),COLUMN(),4),L!$A:$A,0)-1,SL,,)</f>
        <v>Answer the Following Questions at a Company Level</v>
      </c>
      <c r="C67" s="339"/>
      <c r="D67" s="339"/>
      <c r="E67" s="339"/>
      <c r="F67" s="339"/>
      <c r="G67" s="339"/>
      <c r="H67" s="339"/>
      <c r="I67" s="339"/>
      <c r="J67" s="339"/>
      <c r="K67" s="30"/>
      <c r="L67" s="103"/>
      <c r="P67" s="3"/>
      <c r="Q67" s="3"/>
      <c r="R67" s="3"/>
      <c r="S67" s="3"/>
      <c r="T67" s="3"/>
      <c r="U67" s="3"/>
      <c r="V67" s="3"/>
      <c r="W67" s="3"/>
      <c r="X67" s="3"/>
      <c r="Y67" s="3">
        <v>67</v>
      </c>
      <c r="Z67" s="3"/>
      <c r="AA67" s="3"/>
      <c r="AB67" s="3"/>
      <c r="AC67" s="3"/>
      <c r="AD67" s="3"/>
      <c r="AE67" s="3"/>
      <c r="AF67" s="3"/>
      <c r="AG67" s="3"/>
      <c r="AH67" s="3"/>
    </row>
    <row r="68" spans="1:34" ht="16.2">
      <c r="A68" s="45"/>
      <c r="B68" s="46" t="str">
        <f ca="1">OFFSET(L!$C$1,MATCH("Declaration"&amp;ADDRESS(ROW(),COLUMN(),4),L!$A:$A,0)-1,SL,,)</f>
        <v>Question</v>
      </c>
      <c r="C68" s="72"/>
      <c r="D68" s="350" t="str">
        <f ca="1">D25</f>
        <v>Answer</v>
      </c>
      <c r="E68" s="350"/>
      <c r="F68" s="47"/>
      <c r="G68" s="350" t="str">
        <f ca="1">G25</f>
        <v>Comments</v>
      </c>
      <c r="H68" s="350" t="e">
        <f>HLOOKUP(SL,LT,$O68,0)</f>
        <v>#NAME?</v>
      </c>
      <c r="I68" s="350"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8" t="s">
        <v>25</v>
      </c>
      <c r="E69" s="329"/>
      <c r="F69" s="51"/>
      <c r="G69" s="330"/>
      <c r="H69" s="331"/>
      <c r="I69" s="331"/>
      <c r="J69" s="332"/>
      <c r="K69" s="30"/>
      <c r="L69" s="102" t="s">
        <v>18</v>
      </c>
      <c r="M69" s="101"/>
      <c r="P69" s="3"/>
      <c r="Q69" s="3"/>
      <c r="R69" s="3"/>
      <c r="S69" s="3"/>
      <c r="T69" s="3"/>
      <c r="U69" s="3"/>
      <c r="V69" s="3"/>
      <c r="W69" s="3"/>
      <c r="X69" s="3"/>
      <c r="Y69" s="3">
        <v>69</v>
      </c>
      <c r="Z69" s="3"/>
      <c r="AA69" s="3"/>
      <c r="AB69" s="3"/>
      <c r="AC69" s="3"/>
      <c r="AD69" s="3"/>
      <c r="AE69" s="3"/>
      <c r="AF69" s="3"/>
      <c r="AG69" s="3"/>
      <c r="AH69" s="3"/>
    </row>
    <row r="70" spans="1:34" ht="16.2">
      <c r="A70" s="35"/>
      <c r="B70" s="52"/>
      <c r="C70" s="9"/>
      <c r="D70" s="1"/>
      <c r="E70" s="1"/>
      <c r="F70" s="9"/>
      <c r="G70" s="342"/>
      <c r="H70" s="342"/>
      <c r="I70" s="342"/>
      <c r="J70" s="342"/>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 xml:space="preserve">B. Is your responsible minerals sourcing policy publicly available on your website? (Note – If yes, the user shall specify the URL in the comment field.) </v>
      </c>
      <c r="C71" s="51"/>
      <c r="D71" s="328" t="s">
        <v>22</v>
      </c>
      <c r="E71" s="329"/>
      <c r="F71" s="51"/>
      <c r="G71" s="344"/>
      <c r="H71" s="345"/>
      <c r="I71" s="345"/>
      <c r="J71" s="346"/>
      <c r="K71" s="30"/>
      <c r="L71" s="102" t="s">
        <v>18</v>
      </c>
      <c r="M71" s="101"/>
      <c r="P71" s="3"/>
      <c r="Q71" s="3"/>
      <c r="R71" s="3"/>
      <c r="S71" s="3"/>
      <c r="T71" s="3"/>
      <c r="U71" s="3"/>
      <c r="V71" s="3"/>
      <c r="W71" s="3"/>
      <c r="X71" s="3"/>
      <c r="Y71" s="3">
        <v>71</v>
      </c>
      <c r="Z71" s="3"/>
      <c r="AA71" s="3"/>
      <c r="AB71" s="3"/>
      <c r="AC71" s="3"/>
      <c r="AD71" s="3"/>
      <c r="AE71" s="3"/>
      <c r="AF71" s="3"/>
      <c r="AG71" s="3"/>
      <c r="AH71" s="3"/>
    </row>
    <row r="72" spans="1:34" ht="16.2">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36"/>
      <c r="E73" s="336"/>
      <c r="F73" s="236"/>
      <c r="G73" s="347"/>
      <c r="H73" s="347"/>
      <c r="I73" s="347"/>
      <c r="J73" s="347"/>
      <c r="K73" s="30"/>
      <c r="L73" s="102" t="s">
        <v>15</v>
      </c>
      <c r="M73" s="101"/>
      <c r="P73" s="3"/>
      <c r="Q73" s="3"/>
      <c r="R73" s="3"/>
      <c r="S73" s="3"/>
      <c r="T73" s="3"/>
      <c r="U73" s="3"/>
      <c r="V73" s="3"/>
      <c r="W73" s="3"/>
      <c r="X73" s="3"/>
      <c r="Y73" s="3">
        <v>75</v>
      </c>
      <c r="Z73" s="3"/>
      <c r="AA73" s="3"/>
      <c r="AB73" s="3"/>
      <c r="AC73" s="3"/>
      <c r="AD73" s="3"/>
      <c r="AE73" s="3"/>
      <c r="AF73" s="3"/>
      <c r="AG73" s="3"/>
      <c r="AH73" s="3"/>
    </row>
    <row r="74" spans="1:34" ht="16.2">
      <c r="A74" s="35"/>
      <c r="B74" s="34" t="str">
        <f ca="1">B38</f>
        <v>Cobalt</v>
      </c>
      <c r="C74" s="29"/>
      <c r="D74" s="328"/>
      <c r="E74" s="329"/>
      <c r="F74" s="9"/>
      <c r="G74" s="330"/>
      <c r="H74" s="331"/>
      <c r="I74" s="331"/>
      <c r="J74" s="332"/>
      <c r="K74" s="30"/>
      <c r="L74" s="102"/>
      <c r="M74" s="101"/>
      <c r="P74" s="3"/>
      <c r="Q74" s="3"/>
      <c r="R74" s="3"/>
      <c r="S74" s="3"/>
      <c r="T74" s="3"/>
      <c r="U74" s="3"/>
      <c r="V74" s="3"/>
      <c r="W74" s="3"/>
      <c r="X74" s="3"/>
      <c r="Y74" s="3"/>
      <c r="Z74" s="3"/>
      <c r="AA74" s="3"/>
      <c r="AB74" s="3"/>
      <c r="AC74" s="3"/>
      <c r="AD74" s="3"/>
      <c r="AE74" s="3"/>
      <c r="AF74" s="3"/>
      <c r="AG74" s="3"/>
      <c r="AH74" s="3"/>
    </row>
    <row r="75" spans="1:34" ht="16.2">
      <c r="A75" s="35"/>
      <c r="B75" s="34" t="str">
        <f ca="1">B39</f>
        <v>Mica</v>
      </c>
      <c r="C75" s="29"/>
      <c r="D75" s="328"/>
      <c r="E75" s="329"/>
      <c r="F75" s="9"/>
      <c r="G75" s="330"/>
      <c r="H75" s="331"/>
      <c r="I75" s="331"/>
      <c r="J75" s="332"/>
      <c r="K75" s="30"/>
      <c r="L75" s="102"/>
      <c r="M75" s="101"/>
      <c r="P75" s="3"/>
      <c r="Q75" s="3"/>
      <c r="R75" s="3"/>
      <c r="S75" s="3"/>
      <c r="T75" s="3"/>
      <c r="U75" s="3"/>
      <c r="V75" s="3"/>
      <c r="W75" s="3"/>
      <c r="X75" s="3"/>
      <c r="Y75" s="3"/>
      <c r="Z75" s="3"/>
      <c r="AA75" s="3"/>
      <c r="AB75" s="3"/>
      <c r="AC75" s="3"/>
      <c r="AD75" s="3"/>
      <c r="AE75" s="3"/>
      <c r="AF75" s="3"/>
      <c r="AG75" s="3"/>
      <c r="AH75" s="3"/>
    </row>
    <row r="76" spans="1:34" ht="16.2">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8" t="s">
        <v>25</v>
      </c>
      <c r="E77" s="329"/>
      <c r="F77" s="51"/>
      <c r="G77" s="330"/>
      <c r="H77" s="331"/>
      <c r="I77" s="331"/>
      <c r="J77" s="332"/>
      <c r="K77" s="30"/>
      <c r="L77" s="102" t="s">
        <v>18</v>
      </c>
      <c r="M77" s="101"/>
      <c r="P77" s="3"/>
      <c r="Q77" s="3"/>
      <c r="R77" s="3"/>
      <c r="S77" s="3"/>
      <c r="T77" s="3"/>
      <c r="U77" s="3"/>
      <c r="V77" s="3"/>
      <c r="W77" s="3"/>
      <c r="X77" s="3"/>
      <c r="Y77" s="3">
        <v>77</v>
      </c>
      <c r="Z77" s="3"/>
      <c r="AA77" s="3"/>
      <c r="AB77" s="3"/>
      <c r="AC77" s="3"/>
      <c r="AD77" s="3"/>
      <c r="AE77" s="3"/>
      <c r="AF77" s="3"/>
      <c r="AG77" s="3"/>
      <c r="AH77" s="3"/>
    </row>
    <row r="78" spans="1:34" ht="16.2">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40" t="s">
        <v>22</v>
      </c>
      <c r="E79" s="341"/>
      <c r="F79" s="51"/>
      <c r="G79" s="330"/>
      <c r="H79" s="331"/>
      <c r="I79" s="331"/>
      <c r="J79" s="332"/>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6.2">
      <c r="A80" s="35"/>
      <c r="B80" s="55"/>
      <c r="C80" s="9"/>
      <c r="D80" s="1"/>
      <c r="E80" s="1"/>
      <c r="F80" s="10"/>
      <c r="G80" s="342"/>
      <c r="H80" s="342"/>
      <c r="I80" s="342"/>
      <c r="J80" s="342"/>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 xml:space="preserve">F. Do you review due diligence information received from your suppliers against your company’s expectations? </v>
      </c>
      <c r="C81" s="51"/>
      <c r="D81" s="328" t="s">
        <v>25</v>
      </c>
      <c r="E81" s="329"/>
      <c r="F81" s="51"/>
      <c r="G81" s="330"/>
      <c r="H81" s="331"/>
      <c r="I81" s="331"/>
      <c r="J81" s="332"/>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6.2">
      <c r="A82" s="35"/>
      <c r="B82" s="52"/>
      <c r="C82" s="9"/>
      <c r="D82" s="1"/>
      <c r="E82" s="1"/>
      <c r="F82" s="10"/>
      <c r="G82" s="343"/>
      <c r="H82" s="343"/>
      <c r="I82" s="343"/>
      <c r="J82" s="343"/>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 xml:space="preserve">G. Does your review process include corrective action management? </v>
      </c>
      <c r="C83" s="51"/>
      <c r="D83" s="328" t="s">
        <v>25</v>
      </c>
      <c r="E83" s="329"/>
      <c r="F83" s="51"/>
      <c r="G83" s="330"/>
      <c r="H83" s="331"/>
      <c r="I83" s="331"/>
      <c r="J83" s="332"/>
      <c r="K83" s="30"/>
      <c r="L83" s="102" t="s">
        <v>18</v>
      </c>
      <c r="M83" s="101"/>
      <c r="P83" s="3"/>
      <c r="Q83" s="3"/>
      <c r="R83" s="3"/>
      <c r="S83" s="3"/>
      <c r="T83" s="3"/>
      <c r="U83" s="3"/>
      <c r="V83" s="3"/>
      <c r="W83" s="3"/>
      <c r="X83" s="3"/>
      <c r="Y83" s="3">
        <v>83</v>
      </c>
      <c r="Z83" s="3"/>
      <c r="AA83" s="3"/>
      <c r="AB83" s="3"/>
      <c r="AC83" s="3"/>
      <c r="AD83" s="3"/>
      <c r="AE83" s="3"/>
      <c r="AF83" s="3"/>
      <c r="AG83" s="3"/>
      <c r="AH83" s="3"/>
    </row>
    <row r="84" spans="1:34" ht="16.2">
      <c r="A84" s="35"/>
      <c r="B84" s="335" t="str">
        <f>IF(OR($D$8="",$I$3=""),"","Click here to check required fields completion")</f>
        <v/>
      </c>
      <c r="C84" s="335"/>
      <c r="D84" s="335"/>
      <c r="E84" s="335"/>
      <c r="F84" s="335"/>
      <c r="G84" s="335"/>
      <c r="H84" s="335"/>
      <c r="I84" s="335"/>
      <c r="J84" s="335"/>
      <c r="K84" s="30"/>
      <c r="L84" s="103"/>
      <c r="P84" s="3"/>
      <c r="Q84" s="3"/>
      <c r="R84" s="3"/>
      <c r="S84" s="3"/>
      <c r="T84" s="3"/>
      <c r="U84" s="3"/>
      <c r="V84" s="3"/>
      <c r="W84" s="3"/>
      <c r="X84" s="3"/>
      <c r="Y84" s="3">
        <v>86</v>
      </c>
      <c r="Z84" s="3"/>
      <c r="AA84" s="3"/>
      <c r="AB84" s="3"/>
      <c r="AC84" s="3"/>
      <c r="AD84" s="3"/>
      <c r="AE84" s="3"/>
      <c r="AF84" s="3"/>
      <c r="AG84" s="3"/>
      <c r="AH84" s="3"/>
    </row>
    <row r="85" spans="1:34" ht="16.8" thickBot="1">
      <c r="A85" s="333" t="str">
        <f ca="1">OFFSET(L!$C$1,MATCH("General"&amp;"Cpy",L!$A:$A,0)-1,SL,,)</f>
        <v>© 2024 Responsible Minerals Initiative. All rights reserved.</v>
      </c>
      <c r="B85" s="334"/>
      <c r="C85" s="334"/>
      <c r="D85" s="334"/>
      <c r="E85" s="334"/>
      <c r="F85" s="334"/>
      <c r="G85" s="334"/>
      <c r="H85" s="334"/>
      <c r="I85" s="334"/>
      <c r="J85" s="334"/>
      <c r="K85" s="56"/>
      <c r="L85" s="103"/>
      <c r="P85" s="3"/>
      <c r="Q85" s="3"/>
      <c r="R85" s="3"/>
      <c r="S85" s="3"/>
      <c r="T85" s="3"/>
      <c r="U85" s="3"/>
      <c r="V85" s="3"/>
      <c r="W85" s="3"/>
      <c r="X85" s="3"/>
      <c r="Y85" s="3">
        <v>87</v>
      </c>
      <c r="Z85" s="3"/>
      <c r="AA85" s="3"/>
      <c r="AB85" s="3"/>
      <c r="AC85" s="3"/>
      <c r="AD85" s="3"/>
      <c r="AE85" s="3"/>
      <c r="AF85" s="3"/>
      <c r="AG85" s="3"/>
      <c r="AH85" s="3"/>
    </row>
    <row r="86" spans="1:34" ht="16.8" thickTop="1">
      <c r="L86" s="96"/>
      <c r="P86" s="3"/>
      <c r="Q86" s="3"/>
      <c r="R86" s="3"/>
      <c r="S86" s="3"/>
      <c r="T86" s="3"/>
      <c r="U86" s="3"/>
      <c r="V86" s="3"/>
      <c r="W86" s="3"/>
      <c r="X86" s="3"/>
      <c r="Y86" s="3"/>
      <c r="Z86" s="3"/>
      <c r="AA86" s="3"/>
      <c r="AB86" s="3"/>
      <c r="AC86" s="3"/>
      <c r="AD86" s="3"/>
      <c r="AE86" s="3"/>
      <c r="AF86" s="3"/>
      <c r="AG86" s="3"/>
      <c r="AH86" s="3"/>
    </row>
    <row r="90" spans="1:34" ht="15" hidden="1">
      <c r="B90" s="173" t="s">
        <v>25</v>
      </c>
    </row>
    <row r="91" spans="1:34" ht="15" hidden="1">
      <c r="B91" s="173" t="s">
        <v>22</v>
      </c>
    </row>
    <row r="92" spans="1:34" ht="15" hidden="1">
      <c r="B92" s="173" t="s">
        <v>26</v>
      </c>
    </row>
    <row r="93" spans="1:34" ht="15" hidden="1">
      <c r="B93" s="173" t="s">
        <v>27</v>
      </c>
    </row>
    <row r="94" spans="1:34" ht="15" hidden="1">
      <c r="B94" s="173" t="s">
        <v>25</v>
      </c>
    </row>
    <row r="95" spans="1:34" ht="15" hidden="1">
      <c r="B95" s="173" t="s">
        <v>22</v>
      </c>
    </row>
    <row r="96" spans="1:34" ht="15" hidden="1">
      <c r="B96" s="173" t="s">
        <v>26</v>
      </c>
    </row>
    <row r="97" spans="2:2" ht="15" hidden="1">
      <c r="B97" s="173" t="s">
        <v>28</v>
      </c>
    </row>
    <row r="98" spans="2:2" ht="15" hidden="1">
      <c r="B98" s="194">
        <v>1</v>
      </c>
    </row>
    <row r="99" spans="2:2" ht="15" hidden="1">
      <c r="B99" s="173" t="s">
        <v>29</v>
      </c>
    </row>
    <row r="100" spans="2:2" ht="15" hidden="1">
      <c r="B100" s="173" t="s">
        <v>30</v>
      </c>
    </row>
    <row r="101" spans="2:2" ht="15" hidden="1">
      <c r="B101" s="173" t="s">
        <v>31</v>
      </c>
    </row>
    <row r="102" spans="2:2" ht="15" hidden="1">
      <c r="B102" s="173" t="s">
        <v>32</v>
      </c>
    </row>
    <row r="103" spans="2:2" ht="15" hidden="1">
      <c r="B103" s="173" t="s">
        <v>33</v>
      </c>
    </row>
    <row r="104" spans="2:2" ht="15" hidden="1">
      <c r="B104" s="173" t="s">
        <v>34</v>
      </c>
    </row>
    <row r="105" spans="2:2" ht="15" hidden="1">
      <c r="B105" s="173" t="s">
        <v>25</v>
      </c>
    </row>
    <row r="106" spans="2:2" ht="15" hidden="1">
      <c r="B106" s="173" t="s">
        <v>22</v>
      </c>
    </row>
    <row r="107" spans="2:2" ht="15" hidden="1">
      <c r="B107" s="173" t="s">
        <v>34</v>
      </c>
    </row>
    <row r="108" spans="2:2" ht="15" hidden="1">
      <c r="B108" s="173" t="s">
        <v>35</v>
      </c>
    </row>
    <row r="109" spans="2:2" ht="15" hidden="1">
      <c r="B109" s="173" t="s">
        <v>22</v>
      </c>
    </row>
    <row r="110" spans="2:2" ht="15" hidden="1">
      <c r="B110" s="173" t="s">
        <v>25</v>
      </c>
    </row>
    <row r="111" spans="2:2" ht="15" hidden="1">
      <c r="B111" s="173" t="s">
        <v>22</v>
      </c>
    </row>
    <row r="112" spans="2:2" ht="15" hidden="1">
      <c r="B112" s="173" t="s">
        <v>26</v>
      </c>
    </row>
    <row r="113" spans="2:2" ht="15" hidden="1">
      <c r="B113" s="173" t="s">
        <v>36</v>
      </c>
    </row>
    <row r="114" spans="2:2" ht="15" hidden="1">
      <c r="B114" s="173" t="s">
        <v>37</v>
      </c>
    </row>
    <row r="115" spans="2:2" ht="15" hidden="1">
      <c r="B115" s="173" t="s">
        <v>38</v>
      </c>
    </row>
    <row r="116" spans="2:2" ht="15" hidden="1">
      <c r="B116" s="173" t="s">
        <v>39</v>
      </c>
    </row>
    <row r="117" spans="2:2" ht="15" hidden="1">
      <c r="B117" s="173" t="s">
        <v>22</v>
      </c>
    </row>
    <row r="118" spans="2:2" ht="15" hidden="1">
      <c r="B118" s="173" t="s">
        <v>25</v>
      </c>
    </row>
    <row r="119" spans="2:2" ht="15" hidden="1">
      <c r="B119" s="173" t="s">
        <v>40</v>
      </c>
    </row>
    <row r="120" spans="2:2" ht="1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603D83DF-0AF7-4E64-AE84-909ACDF6A646}"/>
    <hyperlink ref="D20" r:id="rId2" xr:uid="{AB09BE8A-4BED-4F5E-8E4E-B02CFD016A94}"/>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90625" defaultRowHeight="12.6"/>
  <cols>
    <col min="1" max="1" width="13.7265625" style="171" customWidth="1"/>
    <col min="2" max="2" width="13.26953125" style="97" customWidth="1"/>
    <col min="3" max="3" width="40.453125" style="97" customWidth="1"/>
    <col min="4" max="4" width="30.7265625" style="97" customWidth="1"/>
    <col min="5" max="5" width="20.90625" style="97" customWidth="1"/>
    <col min="6" max="7" width="13.90625" style="97" customWidth="1"/>
    <col min="8" max="8" width="25.08984375" style="97" customWidth="1"/>
    <col min="9" max="9" width="24.08984375" style="97" customWidth="1"/>
    <col min="10" max="10" width="18.26953125" style="97" customWidth="1"/>
    <col min="11" max="11" width="27.26953125" style="97" customWidth="1"/>
    <col min="12" max="12" width="20.7265625" style="97" customWidth="1"/>
    <col min="13" max="13" width="35.08984375" style="97" customWidth="1"/>
    <col min="14" max="14" width="42.08984375" style="97" customWidth="1"/>
    <col min="15" max="15" width="32.08984375" style="97" customWidth="1"/>
    <col min="16" max="16" width="22.90625" style="97" customWidth="1"/>
    <col min="17" max="17" width="43.453125" style="97" customWidth="1"/>
    <col min="18" max="18" width="35.90625" style="97" hidden="1" customWidth="1"/>
    <col min="19" max="20" width="17.90625" style="97" hidden="1" customWidth="1"/>
    <col min="21" max="21" width="8.90625" style="97" hidden="1" customWidth="1"/>
    <col min="22" max="22" width="6.08984375" style="97" hidden="1" customWidth="1"/>
    <col min="23" max="23" width="8.7265625" style="97" hidden="1" customWidth="1"/>
    <col min="24" max="24" width="8.90625" style="97" hidden="1" customWidth="1"/>
    <col min="25" max="27" width="4.26953125" style="97" hidden="1" customWidth="1"/>
    <col min="28" max="28" width="7.90625" style="97" hidden="1" customWidth="1"/>
    <col min="29" max="33" width="4.26953125" style="97" hidden="1" customWidth="1"/>
    <col min="34" max="34" width="14.453125" style="97" hidden="1" customWidth="1"/>
    <col min="35" max="39" width="8.90625" style="97" customWidth="1"/>
    <col min="40" max="16384" width="8.90625" style="97"/>
  </cols>
  <sheetData>
    <row r="1" spans="1:34" s="17" customFormat="1" ht="13.8"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6" t="s">
        <v>42</v>
      </c>
      <c r="K2" s="397"/>
      <c r="L2" s="397"/>
      <c r="M2" s="397"/>
      <c r="N2" s="397"/>
      <c r="O2" s="397"/>
      <c r="P2" s="163"/>
      <c r="Q2" s="164"/>
      <c r="R2" s="165"/>
      <c r="S2" s="165"/>
      <c r="T2" s="165"/>
      <c r="AH2" s="131" t="s">
        <v>25</v>
      </c>
    </row>
    <row r="3" spans="1:34" s="17" customFormat="1" ht="249.45" customHeight="1">
      <c r="A3" s="204"/>
      <c r="B3" s="398"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8"/>
      <c r="D3" s="398"/>
      <c r="E3" s="398"/>
      <c r="F3" s="166"/>
      <c r="G3" s="399" t="str">
        <f ca="1">OFFSET(L!$C$1,MATCH("General"&amp;"Cpy",L!$A:$A,0)-1,SL,,)</f>
        <v>© 2024 Responsible Minerals Initiative. All rights reserved.</v>
      </c>
      <c r="H3" s="399"/>
      <c r="I3" s="400"/>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399999999999999">
      <c r="A5" s="200"/>
      <c r="B5" s="150" t="str">
        <f>IF(LEN(A5)=0,"",INDEX('Smelter Look-up'!$A:$A,MATCH($A5,'Smelter Look-up'!$E:$E,0)))</f>
        <v/>
      </c>
      <c r="C5" s="153" t="str">
        <f>IF(LEN(A5)=0,"",INDEX('Smelter Look-up'!$C:$C,MATCH($A5,'Smelter Look-up'!$E:$E,0)))</f>
        <v/>
      </c>
      <c r="D5" s="150"/>
      <c r="E5" s="150" t="str">
        <f ca="1">IF(ISERROR($V5),"",OFFSET('Smelter Look-up'!$D$4,$V5-4,0)&amp;"")</f>
        <v/>
      </c>
      <c r="F5" s="150" t="str">
        <f ca="1">IF(ISERROR($V5),"",OFFSET('Smelter Look-up'!$E$4,$V5-4,0))</f>
        <v/>
      </c>
      <c r="G5" s="150" t="str">
        <f ca="1">IF(C5=$X$4,"Enter smelter details",IF(ISERROR($V5),"",OFFSET('Smelter Look-up'!$F$4,$V5-4,0)))</f>
        <v/>
      </c>
      <c r="H5" s="208" t="str">
        <f ca="1">IF(ISERROR($V5),"",OFFSET('Smelter Look-up'!$G$4,$V5-4,0))</f>
        <v/>
      </c>
      <c r="I5" s="209" t="str">
        <f ca="1">IF(ISERROR($V5),"",OFFSET('Smelter Look-up'!$H$4,$V5-4,0))</f>
        <v/>
      </c>
      <c r="J5" s="209" t="str">
        <f ca="1">IF(ISERROR($V5),"",OFFSET('Smelter Look-up'!$I$4,$V5-4,0))</f>
        <v/>
      </c>
      <c r="K5" s="151"/>
      <c r="L5" s="151"/>
      <c r="M5" s="151"/>
      <c r="N5" s="151"/>
      <c r="O5" s="151"/>
      <c r="P5" s="211"/>
      <c r="Q5" s="152"/>
      <c r="R5" s="150" t="str">
        <f ca="1">IF(ISERROR($V5),"",OFFSET('Smelter Look-up'!$C$4,$V5-4,0)&amp;"")</f>
        <v/>
      </c>
      <c r="S5" s="156" t="str">
        <f t="shared" ref="S5:S63" ca="1" si="0">IF(B5="","",IF(ISERROR(MATCH($E5,CL,0)),"Unknown",INDIRECT("'C'!$A$"&amp;MATCH($E5,CL,0)+1)))</f>
        <v/>
      </c>
      <c r="T5" s="156" t="str">
        <f ca="1">IF(B5="","",IF(ISERROR(MATCH($J5,SorP!$B$1:$B$6226,0)),"",INDIRECT("'SorP'!$A$"&amp;MATCH($S5&amp;$J5,SorP!C:C,0))))</f>
        <v/>
      </c>
      <c r="U5" s="169"/>
      <c r="V5" s="170" t="e">
        <f>IF(C5="",NA(),MATCH($B5&amp;$C5,'Smelter Look-up'!$J:$J,0))</f>
        <v>#N/A</v>
      </c>
      <c r="X5" s="171">
        <f t="shared" ref="X5:X62" ca="1" si="1">IF(AND(C5="Smelter not listed",OR(LEN(D5)=0,LEN(E5)=0)),1,0)</f>
        <v>0</v>
      </c>
      <c r="AB5" s="171" t="str">
        <f t="shared" ref="AB5:AB62" si="2">B5&amp;C5</f>
        <v/>
      </c>
    </row>
    <row r="6" spans="1:34" s="171" customFormat="1" ht="20.399999999999999">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IF(B6="","",IF(ISERROR(MATCH($J6,SorP!$B$1:$B$6226,0)),"",INDIRECT("'SorP'!$A$"&amp;MATCH($S6&amp;$J6,SorP!C:C,0))))</f>
        <v/>
      </c>
      <c r="U6" s="169"/>
      <c r="V6" s="170" t="e">
        <f>IF(C6="",NA(),MATCH($B6&amp;$C6,'Smelter Look-up'!$J:$J,0))</f>
        <v>#N/A</v>
      </c>
      <c r="X6" s="171">
        <f t="shared" ca="1" si="1"/>
        <v>0</v>
      </c>
      <c r="AB6" s="171" t="str">
        <f t="shared" si="2"/>
        <v/>
      </c>
    </row>
    <row r="7" spans="1:34" s="171" customFormat="1" ht="20.399999999999999">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IF(B7="","",IF(ISERROR(MATCH($J7,SorP!$B$1:$B$6226,0)),"",INDIRECT("'SorP'!$A$"&amp;MATCH($S7&amp;$J7,SorP!C:C,0))))</f>
        <v/>
      </c>
      <c r="U7" s="169"/>
      <c r="V7" s="170" t="e">
        <f>IF(C7="",NA(),MATCH($B7&amp;$C7,'Smelter Look-up'!$J:$J,0))</f>
        <v>#N/A</v>
      </c>
      <c r="X7" s="171">
        <f t="shared" ca="1" si="1"/>
        <v>0</v>
      </c>
      <c r="AB7" s="171" t="str">
        <f t="shared" si="2"/>
        <v/>
      </c>
    </row>
    <row r="8" spans="1:34" s="171" customFormat="1" ht="20.399999999999999">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20.399999999999999">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0.399999999999999">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0.399999999999999">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0.399999999999999">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0.399999999999999">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0.399999999999999">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399999999999999">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399999999999999">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399999999999999">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399999999999999">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399999999999999">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399999999999999">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399999999999999">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399999999999999">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399999999999999">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399999999999999">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399999999999999">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399999999999999">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399999999999999">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399999999999999">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399999999999999">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399999999999999">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399999999999999">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399999999999999">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399999999999999">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399999999999999">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399999999999999">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399999999999999">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399999999999999">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399999999999999">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399999999999999">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399999999999999">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399999999999999">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399999999999999">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399999999999999">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399999999999999">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399999999999999">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399999999999999">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399999999999999">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399999999999999">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399999999999999">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399999999999999">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399999999999999">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399999999999999">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399999999999999">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399999999999999">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399999999999999">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399999999999999">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399999999999999">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399999999999999">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399999999999999">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399999999999999">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399999999999999">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399999999999999">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399999999999999">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399999999999999">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399999999999999">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399999999999999">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399999999999999">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399999999999999">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399999999999999">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399999999999999">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399999999999999">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399999999999999">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399999999999999">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399999999999999">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399999999999999">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399999999999999">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399999999999999">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399999999999999">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399999999999999">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399999999999999">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399999999999999">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399999999999999">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399999999999999">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399999999999999">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399999999999999">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399999999999999">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399999999999999">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399999999999999">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399999999999999">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399999999999999">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399999999999999">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399999999999999">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399999999999999">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399999999999999">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399999999999999">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399999999999999">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399999999999999">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399999999999999">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399999999999999">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399999999999999">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399999999999999">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399999999999999">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399999999999999">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399999999999999">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399999999999999">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399999999999999">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399999999999999">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399999999999999">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399999999999999">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399999999999999">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399999999999999">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399999999999999">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399999999999999">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399999999999999">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399999999999999">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399999999999999">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399999999999999">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399999999999999">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399999999999999">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399999999999999">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399999999999999">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399999999999999">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399999999999999">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399999999999999">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399999999999999">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399999999999999">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399999999999999">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399999999999999">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399999999999999">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399999999999999">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399999999999999">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399999999999999">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399999999999999">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399999999999999">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399999999999999">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399999999999999">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399999999999999">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399999999999999">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399999999999999">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399999999999999">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399999999999999">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399999999999999">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399999999999999">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399999999999999">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399999999999999">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399999999999999">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399999999999999">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399999999999999">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399999999999999">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399999999999999">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399999999999999">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399999999999999">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399999999999999">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399999999999999">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399999999999999">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399999999999999">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399999999999999">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399999999999999">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399999999999999">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399999999999999">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399999999999999">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399999999999999">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399999999999999">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399999999999999">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399999999999999">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399999999999999">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399999999999999">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399999999999999">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399999999999999">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399999999999999">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399999999999999">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399999999999999">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399999999999999">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399999999999999">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399999999999999">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399999999999999">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399999999999999">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399999999999999">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399999999999999">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399999999999999">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399999999999999">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399999999999999">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399999999999999">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399999999999999">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399999999999999">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399999999999999">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399999999999999">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399999999999999">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399999999999999">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399999999999999">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399999999999999">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399999999999999">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399999999999999">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399999999999999">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399999999999999">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399999999999999">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399999999999999">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399999999999999">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399999999999999">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399999999999999">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399999999999999">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399999999999999">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399999999999999">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399999999999999">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399999999999999">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399999999999999">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399999999999999">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399999999999999">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399999999999999">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399999999999999">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399999999999999">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399999999999999">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399999999999999">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399999999999999">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399999999999999">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399999999999999">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399999999999999">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399999999999999">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399999999999999">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399999999999999">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399999999999999">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399999999999999">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399999999999999">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399999999999999">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399999999999999">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399999999999999">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399999999999999">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399999999999999">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399999999999999">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399999999999999">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399999999999999">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399999999999999">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399999999999999">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399999999999999">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399999999999999">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399999999999999">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399999999999999">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399999999999999">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399999999999999">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399999999999999">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399999999999999">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399999999999999">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399999999999999">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399999999999999">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399999999999999">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399999999999999">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399999999999999">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399999999999999">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399999999999999">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399999999999999">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399999999999999">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399999999999999">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399999999999999">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399999999999999">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399999999999999">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399999999999999">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399999999999999">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399999999999999">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399999999999999">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399999999999999">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399999999999999">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399999999999999">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399999999999999">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399999999999999">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399999999999999">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399999999999999">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399999999999999">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399999999999999">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399999999999999">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399999999999999">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399999999999999">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399999999999999">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399999999999999">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399999999999999">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399999999999999">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399999999999999">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399999999999999">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399999999999999">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399999999999999">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399999999999999">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399999999999999">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399999999999999">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399999999999999">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399999999999999">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399999999999999">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399999999999999">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399999999999999">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399999999999999">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399999999999999">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399999999999999">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399999999999999">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399999999999999">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399999999999999">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399999999999999">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399999999999999">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399999999999999">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399999999999999">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399999999999999">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399999999999999">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399999999999999">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399999999999999">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399999999999999">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399999999999999">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399999999999999">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399999999999999">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399999999999999">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399999999999999">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399999999999999">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399999999999999">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399999999999999">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399999999999999">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399999999999999">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399999999999999">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399999999999999">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399999999999999">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399999999999999">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399999999999999">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399999999999999">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399999999999999">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399999999999999">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399999999999999">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399999999999999">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399999999999999">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399999999999999">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399999999999999">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399999999999999">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399999999999999">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399999999999999">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399999999999999">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399999999999999">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399999999999999">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399999999999999">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399999999999999">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399999999999999">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399999999999999">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399999999999999">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399999999999999">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399999999999999">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399999999999999">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399999999999999">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399999999999999">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399999999999999">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399999999999999">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399999999999999">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399999999999999">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399999999999999">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399999999999999">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399999999999999">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399999999999999">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399999999999999">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399999999999999">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399999999999999">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399999999999999">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399999999999999">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399999999999999">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399999999999999">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399999999999999">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399999999999999">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399999999999999">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399999999999999">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399999999999999">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399999999999999">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399999999999999">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399999999999999">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399999999999999">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399999999999999">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399999999999999">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399999999999999">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399999999999999">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399999999999999">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399999999999999">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399999999999999">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399999999999999">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399999999999999">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399999999999999">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399999999999999">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399999999999999">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399999999999999">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399999999999999">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399999999999999">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399999999999999">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399999999999999">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399999999999999">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399999999999999">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399999999999999">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399999999999999">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399999999999999">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399999999999999">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399999999999999">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399999999999999">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399999999999999">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399999999999999">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399999999999999">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399999999999999">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399999999999999">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399999999999999">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399999999999999">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399999999999999">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399999999999999">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399999999999999">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399999999999999">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399999999999999">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399999999999999">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399999999999999">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399999999999999">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399999999999999">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399999999999999">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399999999999999">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399999999999999">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399999999999999">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399999999999999">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399999999999999">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399999999999999">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399999999999999">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399999999999999">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399999999999999">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399999999999999">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399999999999999">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399999999999999">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399999999999999">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399999999999999">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399999999999999">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399999999999999">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399999999999999">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399999999999999">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399999999999999">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399999999999999">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399999999999999">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399999999999999">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399999999999999">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399999999999999">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399999999999999">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399999999999999">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399999999999999">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399999999999999">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399999999999999">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399999999999999">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399999999999999">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399999999999999">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399999999999999">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399999999999999">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399999999999999">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399999999999999">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399999999999999">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399999999999999">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399999999999999">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399999999999999">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399999999999999">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399999999999999">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399999999999999">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399999999999999">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399999999999999">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399999999999999">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399999999999999">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399999999999999">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399999999999999">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399999999999999">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399999999999999">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399999999999999">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399999999999999">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399999999999999">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399999999999999">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399999999999999">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399999999999999">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399999999999999">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399999999999999">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399999999999999">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399999999999999">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399999999999999">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399999999999999">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399999999999999">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399999999999999">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399999999999999">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399999999999999">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399999999999999">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399999999999999">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399999999999999">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399999999999999">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399999999999999">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399999999999999">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399999999999999">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399999999999999">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399999999999999">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399999999999999">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399999999999999">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399999999999999">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399999999999999">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399999999999999">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399999999999999">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399999999999999">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399999999999999">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399999999999999">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399999999999999">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399999999999999">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399999999999999">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399999999999999">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399999999999999">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399999999999999">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399999999999999">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399999999999999">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399999999999999">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399999999999999">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399999999999999">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399999999999999">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399999999999999">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399999999999999">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399999999999999">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399999999999999">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399999999999999">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399999999999999">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399999999999999">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399999999999999">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399999999999999">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399999999999999">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399999999999999">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399999999999999">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399999999999999">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399999999999999">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399999999999999">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399999999999999">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399999999999999">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399999999999999">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399999999999999">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399999999999999">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399999999999999">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399999999999999">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399999999999999">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399999999999999">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399999999999999">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399999999999999">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399999999999999">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399999999999999">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399999999999999">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399999999999999">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399999999999999">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399999999999999">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399999999999999">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399999999999999">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399999999999999">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399999999999999">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399999999999999">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399999999999999">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399999999999999">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399999999999999">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399999999999999">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399999999999999">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399999999999999">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399999999999999">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399999999999999">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399999999999999">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399999999999999">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399999999999999">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399999999999999">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399999999999999">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399999999999999">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399999999999999">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399999999999999">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399999999999999">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399999999999999">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399999999999999">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399999999999999">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399999999999999">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399999999999999">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399999999999999">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399999999999999">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399999999999999">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399999999999999">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399999999999999">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399999999999999">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399999999999999">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399999999999999">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399999999999999">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399999999999999">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399999999999999">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399999999999999">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399999999999999">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399999999999999">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399999999999999">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399999999999999">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399999999999999">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399999999999999">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399999999999999">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399999999999999">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399999999999999">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399999999999999">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399999999999999">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399999999999999">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399999999999999">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399999999999999">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399999999999999">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399999999999999">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399999999999999">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399999999999999">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399999999999999">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399999999999999">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399999999999999">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399999999999999">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399999999999999">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399999999999999">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399999999999999">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399999999999999">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399999999999999">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399999999999999">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399999999999999">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399999999999999">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399999999999999">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399999999999999">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399999999999999">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399999999999999">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399999999999999">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399999999999999">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399999999999999">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399999999999999">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399999999999999">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399999999999999">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399999999999999">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399999999999999">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399999999999999">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399999999999999">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399999999999999">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399999999999999">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399999999999999">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399999999999999">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399999999999999">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399999999999999">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399999999999999">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399999999999999">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399999999999999">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399999999999999">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399999999999999">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399999999999999">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399999999999999">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399999999999999">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399999999999999">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399999999999999">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399999999999999">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399999999999999">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399999999999999">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399999999999999">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399999999999999">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399999999999999">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399999999999999">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399999999999999">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399999999999999">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399999999999999">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399999999999999">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399999999999999">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399999999999999">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399999999999999">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399999999999999">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399999999999999">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399999999999999">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399999999999999">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399999999999999">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399999999999999">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399999999999999">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399999999999999">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399999999999999">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399999999999999">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399999999999999">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399999999999999">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399999999999999">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399999999999999">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399999999999999">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399999999999999">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399999999999999">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399999999999999">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399999999999999">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399999999999999">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399999999999999">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399999999999999">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399999999999999">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399999999999999">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399999999999999">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399999999999999">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399999999999999">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399999999999999">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399999999999999">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399999999999999">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399999999999999">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399999999999999">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399999999999999">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399999999999999">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399999999999999">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399999999999999">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399999999999999">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399999999999999">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399999999999999">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399999999999999">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399999999999999">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399999999999999">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399999999999999">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399999999999999">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399999999999999">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399999999999999">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399999999999999">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399999999999999">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399999999999999">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399999999999999">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399999999999999">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399999999999999">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399999999999999">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399999999999999">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399999999999999">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399999999999999">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399999999999999">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399999999999999">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399999999999999">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399999999999999">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399999999999999">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399999999999999">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399999999999999">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399999999999999">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399999999999999">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399999999999999">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399999999999999">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399999999999999">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399999999999999">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399999999999999">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399999999999999">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399999999999999">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399999999999999">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399999999999999">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399999999999999">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399999999999999">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399999999999999">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399999999999999">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399999999999999">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399999999999999">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399999999999999">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399999999999999">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399999999999999">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399999999999999">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399999999999999">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399999999999999">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399999999999999">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399999999999999">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399999999999999">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399999999999999">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399999999999999">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399999999999999">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399999999999999">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399999999999999">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399999999999999">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399999999999999">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399999999999999">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399999999999999">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399999999999999">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399999999999999">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399999999999999">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399999999999999">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399999999999999">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399999999999999">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399999999999999">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399999999999999">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399999999999999">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399999999999999">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399999999999999">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399999999999999">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399999999999999">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399999999999999">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399999999999999">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399999999999999">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399999999999999">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399999999999999">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399999999999999">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399999999999999">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399999999999999">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399999999999999">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399999999999999">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399999999999999">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399999999999999">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399999999999999">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399999999999999">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399999999999999">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399999999999999">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399999999999999">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399999999999999">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399999999999999">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399999999999999">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399999999999999">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399999999999999">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399999999999999">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399999999999999">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399999999999999">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399999999999999">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399999999999999">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399999999999999">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399999999999999">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399999999999999">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399999999999999">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399999999999999">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399999999999999">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399999999999999">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399999999999999">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399999999999999">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399999999999999">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399999999999999">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399999999999999">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399999999999999">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399999999999999">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399999999999999">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399999999999999">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399999999999999">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399999999999999">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399999999999999">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399999999999999">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399999999999999">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399999999999999">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399999999999999">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399999999999999">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399999999999999">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399999999999999">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399999999999999">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399999999999999">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399999999999999">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399999999999999">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399999999999999">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399999999999999">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399999999999999">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399999999999999">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399999999999999">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399999999999999">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399999999999999">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399999999999999">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399999999999999">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399999999999999">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399999999999999">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399999999999999">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399999999999999">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399999999999999">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399999999999999">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399999999999999">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399999999999999">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399999999999999">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399999999999999">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399999999999999">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399999999999999">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399999999999999">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399999999999999">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399999999999999">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399999999999999">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399999999999999">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399999999999999">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399999999999999">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399999999999999">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399999999999999">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399999999999999">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399999999999999">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399999999999999">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399999999999999">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399999999999999">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399999999999999">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399999999999999">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399999999999999">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399999999999999">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399999999999999">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399999999999999">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399999999999999">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399999999999999">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399999999999999">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399999999999999">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399999999999999">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399999999999999">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399999999999999">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399999999999999">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399999999999999">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399999999999999">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399999999999999">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399999999999999">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399999999999999">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399999999999999">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399999999999999">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399999999999999">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399999999999999">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399999999999999">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399999999999999">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399999999999999">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399999999999999">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399999999999999">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399999999999999">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399999999999999">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399999999999999">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399999999999999">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399999999999999">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399999999999999">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399999999999999">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399999999999999">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399999999999999">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399999999999999">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399999999999999">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399999999999999">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399999999999999">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399999999999999">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399999999999999">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399999999999999">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399999999999999">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399999999999999">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399999999999999">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399999999999999">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399999999999999">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399999999999999">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399999999999999">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399999999999999">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399999999999999">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399999999999999">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399999999999999">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399999999999999">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399999999999999">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399999999999999">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399999999999999">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399999999999999">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399999999999999">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399999999999999">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399999999999999">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399999999999999">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399999999999999">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399999999999999">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399999999999999">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399999999999999">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399999999999999">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399999999999999">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399999999999999">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399999999999999">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399999999999999">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399999999999999">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399999999999999">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399999999999999">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399999999999999">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399999999999999">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399999999999999">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399999999999999">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399999999999999">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399999999999999">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399999999999999">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399999999999999">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399999999999999">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399999999999999">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399999999999999">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399999999999999">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399999999999999">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399999999999999">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399999999999999">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399999999999999">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399999999999999">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399999999999999">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399999999999999">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399999999999999">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399999999999999">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399999999999999">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399999999999999">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399999999999999">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399999999999999">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399999999999999">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399999999999999">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399999999999999">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399999999999999">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399999999999999">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399999999999999">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399999999999999">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399999999999999">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399999999999999">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399999999999999">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399999999999999">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399999999999999">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399999999999999">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399999999999999">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399999999999999">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399999999999999">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399999999999999">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399999999999999">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399999999999999">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399999999999999">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399999999999999">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399999999999999">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399999999999999">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399999999999999">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399999999999999">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399999999999999">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399999999999999">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399999999999999">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399999999999999">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399999999999999">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399999999999999">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399999999999999">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399999999999999">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399999999999999">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399999999999999">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399999999999999">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399999999999999">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399999999999999">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399999999999999">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399999999999999">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399999999999999">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399999999999999">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399999999999999">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399999999999999">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399999999999999">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399999999999999">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399999999999999">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399999999999999">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399999999999999">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399999999999999">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399999999999999">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399999999999999">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399999999999999">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399999999999999">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399999999999999">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399999999999999">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399999999999999">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399999999999999">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399999999999999">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399999999999999">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399999999999999">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399999999999999">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399999999999999">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399999999999999">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399999999999999">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399999999999999">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399999999999999">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399999999999999">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399999999999999">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399999999999999">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399999999999999">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399999999999999">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399999999999999">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399999999999999">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399999999999999">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399999999999999">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399999999999999">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399999999999999">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399999999999999">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399999999999999">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399999999999999">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399999999999999">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399999999999999">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399999999999999">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399999999999999">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399999999999999">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399999999999999">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399999999999999">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399999999999999">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399999999999999">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399999999999999">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399999999999999">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399999999999999">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399999999999999">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399999999999999">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399999999999999">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399999999999999">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399999999999999">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399999999999999">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399999999999999">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399999999999999">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399999999999999">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399999999999999">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399999999999999">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399999999999999">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399999999999999">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399999999999999">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399999999999999">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399999999999999">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399999999999999">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399999999999999">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399999999999999">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399999999999999">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399999999999999">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399999999999999">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399999999999999">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399999999999999">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399999999999999">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399999999999999">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399999999999999">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399999999999999">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399999999999999">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399999999999999">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399999999999999">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399999999999999">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399999999999999">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399999999999999">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399999999999999">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399999999999999">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399999999999999">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399999999999999">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399999999999999">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399999999999999">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399999999999999">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399999999999999">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399999999999999">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399999999999999">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399999999999999">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399999999999999">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399999999999999">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399999999999999">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399999999999999">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399999999999999">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399999999999999">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399999999999999">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399999999999999">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399999999999999">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399999999999999">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399999999999999">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399999999999999">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399999999999999">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399999999999999">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399999999999999">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399999999999999">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399999999999999">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399999999999999">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399999999999999">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399999999999999">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399999999999999">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399999999999999">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399999999999999">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399999999999999">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399999999999999">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399999999999999">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399999999999999">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399999999999999">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399999999999999">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399999999999999">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399999999999999">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399999999999999">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399999999999999">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399999999999999">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399999999999999">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399999999999999">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399999999999999">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399999999999999">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399999999999999">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399999999999999">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399999999999999">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399999999999999">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399999999999999">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399999999999999">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399999999999999">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399999999999999">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399999999999999">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399999999999999">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399999999999999">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399999999999999">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399999999999999">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399999999999999">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399999999999999">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399999999999999">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399999999999999">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399999999999999">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399999999999999">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399999999999999">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399999999999999">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399999999999999">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399999999999999">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399999999999999">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399999999999999">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399999999999999">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399999999999999">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399999999999999">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399999999999999">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399999999999999">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399999999999999">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399999999999999">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399999999999999">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399999999999999">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399999999999999">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399999999999999">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399999999999999">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399999999999999">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399999999999999">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399999999999999">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399999999999999">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399999999999999">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399999999999999">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399999999999999">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399999999999999">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399999999999999">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399999999999999">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399999999999999">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399999999999999">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399999999999999">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399999999999999">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399999999999999">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399999999999999">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399999999999999">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399999999999999">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399999999999999">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399999999999999">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399999999999999">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399999999999999">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399999999999999">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399999999999999">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399999999999999">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399999999999999">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399999999999999">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399999999999999">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399999999999999">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399999999999999">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399999999999999">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399999999999999">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399999999999999">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399999999999999">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399999999999999">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399999999999999">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399999999999999">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399999999999999">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399999999999999">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399999999999999">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399999999999999">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399999999999999">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399999999999999">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399999999999999">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399999999999999">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399999999999999">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399999999999999">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399999999999999">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399999999999999">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399999999999999">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399999999999999">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399999999999999">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399999999999999">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399999999999999">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399999999999999">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399999999999999">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399999999999999">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399999999999999">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399999999999999">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399999999999999">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399999999999999">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399999999999999">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399999999999999">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399999999999999">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399999999999999">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399999999999999">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399999999999999">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399999999999999">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399999999999999">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399999999999999">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399999999999999">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399999999999999">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399999999999999">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399999999999999">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399999999999999">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399999999999999">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399999999999999">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399999999999999">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399999999999999">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399999999999999">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399999999999999">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399999999999999">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399999999999999">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399999999999999">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399999999999999">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399999999999999">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399999999999999">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399999999999999">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399999999999999">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399999999999999">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399999999999999">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399999999999999">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399999999999999">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399999999999999">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399999999999999">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399999999999999">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399999999999999">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399999999999999">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399999999999999">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399999999999999">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399999999999999">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399999999999999">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399999999999999">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399999999999999">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399999999999999">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399999999999999">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399999999999999">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399999999999999">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399999999999999">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399999999999999">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399999999999999">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399999999999999">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399999999999999">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399999999999999">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399999999999999">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399999999999999">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399999999999999">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399999999999999">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399999999999999">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399999999999999">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399999999999999">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399999999999999">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399999999999999">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399999999999999">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399999999999999">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399999999999999">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399999999999999">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399999999999999">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399999999999999">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399999999999999">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399999999999999">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399999999999999">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399999999999999">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399999999999999">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399999999999999">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399999999999999">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399999999999999">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399999999999999">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399999999999999">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399999999999999">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399999999999999">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399999999999999">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399999999999999">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399999999999999">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399999999999999">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399999999999999">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399999999999999">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399999999999999">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399999999999999">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399999999999999">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399999999999999">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399999999999999">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399999999999999">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399999999999999">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399999999999999">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399999999999999">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399999999999999">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399999999999999">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399999999999999">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399999999999999">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399999999999999">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399999999999999">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399999999999999">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399999999999999">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399999999999999">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399999999999999">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399999999999999">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399999999999999">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399999999999999">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399999999999999">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399999999999999">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399999999999999">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399999999999999">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399999999999999">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399999999999999">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399999999999999">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399999999999999">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399999999999999">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399999999999999">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399999999999999">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399999999999999">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399999999999999">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399999999999999">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399999999999999">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399999999999999">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399999999999999">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399999999999999">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399999999999999">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399999999999999">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399999999999999">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399999999999999">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399999999999999">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399999999999999">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399999999999999">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399999999999999">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399999999999999">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399999999999999">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399999999999999">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399999999999999">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399999999999999">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399999999999999">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399999999999999">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399999999999999">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399999999999999">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399999999999999">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399999999999999">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399999999999999">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399999999999999">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399999999999999">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399999999999999">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399999999999999">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399999999999999">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399999999999999">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399999999999999">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399999999999999">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399999999999999">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399999999999999">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399999999999999">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399999999999999">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399999999999999">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399999999999999">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399999999999999">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399999999999999">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399999999999999">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399999999999999">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399999999999999">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399999999999999">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399999999999999">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399999999999999">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399999999999999">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399999999999999">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399999999999999">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399999999999999">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399999999999999">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399999999999999">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399999999999999">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399999999999999">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399999999999999">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399999999999999">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399999999999999">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399999999999999">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399999999999999">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399999999999999">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399999999999999">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399999999999999">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399999999999999">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399999999999999">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399999999999999">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399999999999999">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399999999999999">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399999999999999">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399999999999999">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399999999999999">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399999999999999">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399999999999999">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399999999999999">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399999999999999">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399999999999999">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399999999999999">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399999999999999">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399999999999999">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399999999999999">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399999999999999">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399999999999999">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399999999999999">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399999999999999">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399999999999999">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399999999999999">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399999999999999">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399999999999999">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399999999999999">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399999999999999">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399999999999999">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399999999999999">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399999999999999">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399999999999999">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399999999999999">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399999999999999">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399999999999999">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399999999999999">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399999999999999">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399999999999999">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399999999999999">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399999999999999">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399999999999999">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399999999999999">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399999999999999">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399999999999999">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399999999999999">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399999999999999">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399999999999999">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399999999999999">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399999999999999">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399999999999999">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399999999999999">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399999999999999">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399999999999999">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399999999999999">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399999999999999">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399999999999999">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399999999999999">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399999999999999">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399999999999999">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399999999999999">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399999999999999">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399999999999999">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399999999999999">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399999999999999">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399999999999999">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399999999999999">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399999999999999">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399999999999999">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399999999999999">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399999999999999">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399999999999999">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399999999999999">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399999999999999">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399999999999999">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399999999999999">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399999999999999">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399999999999999">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399999999999999">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399999999999999">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399999999999999">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399999999999999">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399999999999999">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399999999999999">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399999999999999">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399999999999999">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399999999999999">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399999999999999">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399999999999999">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399999999999999">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399999999999999">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399999999999999">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399999999999999">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399999999999999">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399999999999999">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399999999999999">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399999999999999">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399999999999999">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399999999999999">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399999999999999">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399999999999999">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399999999999999">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399999999999999">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399999999999999">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399999999999999">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399999999999999">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399999999999999">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399999999999999">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399999999999999">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399999999999999">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399999999999999">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399999999999999">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399999999999999">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399999999999999">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399999999999999">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399999999999999">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399999999999999">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399999999999999">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399999999999999">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399999999999999">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399999999999999">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399999999999999">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399999999999999">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399999999999999">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399999999999999">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399999999999999">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399999999999999">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399999999999999">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399999999999999">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399999999999999">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399999999999999">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399999999999999">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399999999999999">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399999999999999">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399999999999999">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399999999999999">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399999999999999">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399999999999999">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399999999999999">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399999999999999">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399999999999999">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399999999999999">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399999999999999">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399999999999999">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399999999999999">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399999999999999">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399999999999999">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399999999999999">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399999999999999">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399999999999999">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399999999999999">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399999999999999">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399999999999999">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399999999999999">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399999999999999">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399999999999999">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399999999999999">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399999999999999">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399999999999999">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399999999999999">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399999999999999">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399999999999999">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399999999999999">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399999999999999">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399999999999999">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399999999999999">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399999999999999">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399999999999999">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399999999999999">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399999999999999">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399999999999999">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399999999999999">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399999999999999">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399999999999999">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399999999999999">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399999999999999">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399999999999999">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399999999999999">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399999999999999">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399999999999999">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399999999999999">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399999999999999">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399999999999999">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399999999999999">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399999999999999">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399999999999999">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399999999999999">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399999999999999">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399999999999999">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399999999999999">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399999999999999">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399999999999999">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399999999999999">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399999999999999">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399999999999999">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399999999999999">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399999999999999">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399999999999999">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399999999999999">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399999999999999">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399999999999999">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399999999999999">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399999999999999">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399999999999999">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399999999999999">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399999999999999">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399999999999999">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399999999999999">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399999999999999">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399999999999999">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399999999999999">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399999999999999">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399999999999999">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399999999999999">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399999999999999">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399999999999999">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399999999999999">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399999999999999">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399999999999999">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399999999999999">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399999999999999">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399999999999999">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399999999999999">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399999999999999">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399999999999999">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399999999999999">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399999999999999">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399999999999999">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399999999999999">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399999999999999">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399999999999999">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399999999999999">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399999999999999">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399999999999999">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399999999999999">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399999999999999">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399999999999999">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399999999999999">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399999999999999">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399999999999999">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399999999999999">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399999999999999">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399999999999999">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399999999999999">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399999999999999">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399999999999999">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399999999999999">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399999999999999">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399999999999999">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399999999999999">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399999999999999">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399999999999999">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399999999999999">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399999999999999">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399999999999999">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399999999999999">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399999999999999">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399999999999999">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399999999999999">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399999999999999">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399999999999999">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399999999999999">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399999999999999">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399999999999999">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399999999999999">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399999999999999">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399999999999999">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399999999999999">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399999999999999">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399999999999999">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399999999999999">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399999999999999">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399999999999999">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399999999999999">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399999999999999">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399999999999999">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399999999999999">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399999999999999">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399999999999999">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399999999999999">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399999999999999">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399999999999999">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399999999999999">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399999999999999">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399999999999999">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399999999999999">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399999999999999">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399999999999999">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399999999999999">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399999999999999">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399999999999999">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399999999999999">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399999999999999">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399999999999999">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399999999999999">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399999999999999">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399999999999999">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399999999999999">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399999999999999">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399999999999999">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399999999999999">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399999999999999">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399999999999999">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399999999999999">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399999999999999">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399999999999999">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399999999999999">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399999999999999">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399999999999999">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399999999999999">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399999999999999">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399999999999999">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399999999999999">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399999999999999">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399999999999999">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399999999999999">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399999999999999">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399999999999999">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399999999999999">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399999999999999">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399999999999999">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399999999999999">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399999999999999">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399999999999999">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399999999999999">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399999999999999">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399999999999999">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399999999999999">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399999999999999">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399999999999999">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399999999999999">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399999999999999">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399999999999999">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399999999999999">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399999999999999">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399999999999999">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399999999999999">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399999999999999">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399999999999999">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399999999999999">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399999999999999">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399999999999999">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399999999999999">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399999999999999">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399999999999999">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399999999999999">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399999999999999">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399999999999999">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399999999999999">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399999999999999">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399999999999999">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399999999999999">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399999999999999">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399999999999999">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399999999999999">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399999999999999">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399999999999999">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399999999999999">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399999999999999">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399999999999999">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399999999999999">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399999999999999">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399999999999999">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399999999999999">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399999999999999">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399999999999999">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399999999999999">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399999999999999">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399999999999999">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399999999999999">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399999999999999">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399999999999999">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399999999999999">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399999999999999">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399999999999999">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399999999999999">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399999999999999">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399999999999999">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399999999999999">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399999999999999">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399999999999999">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399999999999999">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399999999999999">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399999999999999">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399999999999999">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399999999999999">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399999999999999">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399999999999999">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399999999999999">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399999999999999">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399999999999999">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399999999999999">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399999999999999">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399999999999999">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399999999999999">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399999999999999">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399999999999999">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399999999999999">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399999999999999">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399999999999999">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399999999999999">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399999999999999">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399999999999999">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399999999999999">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399999999999999">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399999999999999">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399999999999999">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399999999999999">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399999999999999">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399999999999999">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399999999999999">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399999999999999">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399999999999999">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399999999999999">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399999999999999">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399999999999999">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399999999999999">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399999999999999">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399999999999999">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399999999999999">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399999999999999">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399999999999999">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399999999999999">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399999999999999">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399999999999999">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399999999999999">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399999999999999">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399999999999999">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399999999999999">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399999999999999">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399999999999999">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399999999999999">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399999999999999">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399999999999999">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399999999999999">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399999999999999">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399999999999999">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399999999999999">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399999999999999">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399999999999999">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399999999999999">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399999999999999">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399999999999999">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399999999999999">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399999999999999">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399999999999999">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399999999999999">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399999999999999">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399999999999999">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399999999999999">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399999999999999">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399999999999999">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399999999999999">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399999999999999">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399999999999999">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399999999999999">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399999999999999">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399999999999999">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399999999999999">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399999999999999">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399999999999999">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399999999999999">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399999999999999">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399999999999999">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399999999999999">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399999999999999">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399999999999999">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399999999999999">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399999999999999">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399999999999999">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399999999999999">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399999999999999">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399999999999999">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399999999999999">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399999999999999">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399999999999999">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399999999999999">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399999999999999">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399999999999999">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399999999999999">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399999999999999">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399999999999999">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399999999999999">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399999999999999">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399999999999999">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399999999999999">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399999999999999">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399999999999999">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399999999999999">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399999999999999">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399999999999999">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399999999999999">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399999999999999">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399999999999999">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399999999999999">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399999999999999">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399999999999999">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399999999999999">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399999999999999">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399999999999999">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399999999999999">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399999999999999">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399999999999999">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399999999999999">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399999999999999">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399999999999999">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399999999999999">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399999999999999">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399999999999999">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399999999999999">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399999999999999">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399999999999999">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399999999999999">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399999999999999">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399999999999999">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399999999999999">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399999999999999">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399999999999999">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399999999999999">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399999999999999">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399999999999999">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399999999999999">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399999999999999">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399999999999999">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399999999999999">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399999999999999">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399999999999999">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399999999999999">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399999999999999">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399999999999999">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399999999999999">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399999999999999">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399999999999999">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399999999999999">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399999999999999">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399999999999999">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399999999999999">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399999999999999">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399999999999999">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399999999999999">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399999999999999">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399999999999999">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399999999999999">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399999999999999">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399999999999999">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399999999999999">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399999999999999">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399999999999999">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399999999999999">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399999999999999">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399999999999999">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399999999999999">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399999999999999">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399999999999999">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399999999999999">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399999999999999">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399999999999999">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399999999999999">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399999999999999">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399999999999999">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399999999999999">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399999999999999">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399999999999999">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399999999999999">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399999999999999">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399999999999999">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399999999999999">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399999999999999">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399999999999999">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399999999999999">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399999999999999">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399999999999999">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399999999999999">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399999999999999">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399999999999999">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399999999999999">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399999999999999">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399999999999999">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399999999999999">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399999999999999">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399999999999999">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399999999999999">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399999999999999">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399999999999999">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399999999999999">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399999999999999">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399999999999999">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399999999999999">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399999999999999">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399999999999999">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399999999999999">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399999999999999">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399999999999999">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399999999999999">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399999999999999">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399999999999999">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399999999999999">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399999999999999">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399999999999999">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399999999999999">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399999999999999">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399999999999999">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399999999999999">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399999999999999">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399999999999999">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399999999999999">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399999999999999">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399999999999999">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399999999999999">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399999999999999">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399999999999999">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399999999999999">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399999999999999">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399999999999999">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399999999999999">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399999999999999">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399999999999999">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399999999999999">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399999999999999">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399999999999999">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399999999999999">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399999999999999">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399999999999999">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399999999999999">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399999999999999">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399999999999999">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399999999999999">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399999999999999">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399999999999999">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399999999999999">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399999999999999">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399999999999999">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399999999999999">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399999999999999">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399999999999999">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399999999999999">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399999999999999">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399999999999999">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399999999999999">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399999999999999">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399999999999999">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399999999999999">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399999999999999">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399999999999999">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399999999999999">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399999999999999">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399999999999999">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399999999999999">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399999999999999">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399999999999999">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399999999999999">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399999999999999">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399999999999999">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399999999999999">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399999999999999">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399999999999999">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399999999999999">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399999999999999">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399999999999999">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399999999999999">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399999999999999">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399999999999999">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399999999999999">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399999999999999">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399999999999999">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399999999999999">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399999999999999">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399999999999999">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399999999999999">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399999999999999">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399999999999999">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399999999999999">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399999999999999">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399999999999999">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399999999999999">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399999999999999">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399999999999999">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399999999999999">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399999999999999">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399999999999999">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399999999999999">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399999999999999">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399999999999999">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399999999999999">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399999999999999">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399999999999999">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399999999999999">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399999999999999">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399999999999999">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399999999999999">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399999999999999">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399999999999999">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399999999999999">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399999999999999">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399999999999999">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399999999999999">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399999999999999">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399999999999999">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399999999999999">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399999999999999">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399999999999999">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399999999999999">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399999999999999">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399999999999999">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399999999999999">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399999999999999">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399999999999999">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399999999999999">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399999999999999">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399999999999999">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399999999999999">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399999999999999">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399999999999999">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399999999999999">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399999999999999">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399999999999999">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399999999999999">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399999999999999">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399999999999999">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399999999999999">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399999999999999">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399999999999999">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399999999999999">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399999999999999">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399999999999999">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399999999999999">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399999999999999">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399999999999999">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399999999999999">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399999999999999">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399999999999999">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399999999999999">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399999999999999">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399999999999999">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399999999999999">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399999999999999">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399999999999999">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399999999999999">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399999999999999">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399999999999999">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399999999999999">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399999999999999">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399999999999999">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399999999999999">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399999999999999">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399999999999999">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399999999999999">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399999999999999">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399999999999999">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399999999999999">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399999999999999">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399999999999999">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399999999999999">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399999999999999">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399999999999999">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399999999999999">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399999999999999">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399999999999999">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399999999999999">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399999999999999">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399999999999999">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399999999999999">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399999999999999">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399999999999999">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399999999999999">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399999999999999">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399999999999999">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399999999999999">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399999999999999">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399999999999999">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399999999999999">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399999999999999">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399999999999999">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399999999999999">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399999999999999">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399999999999999">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399999999999999">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399999999999999">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399999999999999">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399999999999999">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399999999999999">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399999999999999">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399999999999999">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399999999999999">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399999999999999">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399999999999999">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399999999999999">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399999999999999">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399999999999999">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399999999999999">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399999999999999">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399999999999999">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399999999999999">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399999999999999">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399999999999999">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399999999999999">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399999999999999">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399999999999999">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399999999999999">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399999999999999">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399999999999999">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399999999999999">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399999999999999">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399999999999999">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399999999999999">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399999999999999">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399999999999999">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399999999999999">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399999999999999">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399999999999999">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399999999999999">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399999999999999">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399999999999999">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399999999999999">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399999999999999">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399999999999999">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399999999999999">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399999999999999">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399999999999999">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399999999999999">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399999999999999">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399999999999999">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399999999999999">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399999999999999">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399999999999999">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399999999999999">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399999999999999">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399999999999999">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399999999999999">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399999999999999">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399999999999999">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399999999999999">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399999999999999">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399999999999999">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399999999999999">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399999999999999">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399999999999999">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399999999999999">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399999999999999">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399999999999999">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399999999999999">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399999999999999">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399999999999999">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399999999999999">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399999999999999">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399999999999999">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399999999999999">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399999999999999">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399999999999999">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399999999999999">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399999999999999">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399999999999999">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399999999999999">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399999999999999">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399999999999999">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399999999999999">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399999999999999">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399999999999999">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399999999999999">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399999999999999">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399999999999999">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399999999999999">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399999999999999">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399999999999999">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399999999999999">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399999999999999">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399999999999999">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399999999999999">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399999999999999">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399999999999999">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399999999999999">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399999999999999">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399999999999999">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399999999999999">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399999999999999">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399999999999999">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399999999999999">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399999999999999">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399999999999999">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399999999999999">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399999999999999">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399999999999999">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399999999999999">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399999999999999">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399999999999999">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399999999999999">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399999999999999">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399999999999999">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399999999999999">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399999999999999">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399999999999999">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399999999999999">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399999999999999">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399999999999999">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399999999999999">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399999999999999">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399999999999999">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399999999999999">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399999999999999">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399999999999999">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399999999999999">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399999999999999">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399999999999999">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399999999999999">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399999999999999">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399999999999999">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399999999999999">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399999999999999">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399999999999999">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399999999999999">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399999999999999">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399999999999999">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399999999999999">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399999999999999">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399999999999999">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399999999999999">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399999999999999">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399999999999999">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399999999999999">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399999999999999">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399999999999999">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399999999999999">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399999999999999">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399999999999999">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399999999999999">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399999999999999">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399999999999999">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399999999999999">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399999999999999">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399999999999999">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399999999999999">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399999999999999">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399999999999999">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399999999999999">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399999999999999">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399999999999999">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399999999999999">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399999999999999">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399999999999999">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399999999999999">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399999999999999">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399999999999999">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399999999999999">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399999999999999">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399999999999999">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399999999999999">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399999999999999">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399999999999999">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399999999999999">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399999999999999">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399999999999999">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399999999999999">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399999999999999">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399999999999999">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399999999999999">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399999999999999">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399999999999999">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399999999999999">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399999999999999">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399999999999999">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399999999999999">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399999999999999">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399999999999999">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399999999999999">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399999999999999">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399999999999999">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399999999999999">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399999999999999">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399999999999999">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399999999999999">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399999999999999">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399999999999999">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399999999999999">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399999999999999">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399999999999999">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399999999999999">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399999999999999">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399999999999999">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399999999999999">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399999999999999">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399999999999999">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399999999999999">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399999999999999">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399999999999999">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399999999999999">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399999999999999">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399999999999999">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399999999999999">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399999999999999">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399999999999999">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399999999999999">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399999999999999">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399999999999999">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399999999999999">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399999999999999">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399999999999999">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399999999999999">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399999999999999">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399999999999999">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399999999999999">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399999999999999">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399999999999999">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399999999999999">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399999999999999">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399999999999999">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399999999999999">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399999999999999">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399999999999999">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399999999999999">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399999999999999">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399999999999999">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399999999999999">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399999999999999">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399999999999999">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399999999999999">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399999999999999">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399999999999999">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399999999999999">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399999999999999">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399999999999999">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399999999999999">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399999999999999">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399999999999999">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399999999999999">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399999999999999">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399999999999999">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399999999999999">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399999999999999">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399999999999999">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399999999999999">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399999999999999">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399999999999999">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399999999999999">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399999999999999">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399999999999999">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399999999999999">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399999999999999">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399999999999999">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399999999999999">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399999999999999">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399999999999999">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399999999999999">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399999999999999">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399999999999999">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399999999999999">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399999999999999">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399999999999999">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399999999999999">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399999999999999">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399999999999999">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399999999999999">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399999999999999">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399999999999999">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399999999999999">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399999999999999">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399999999999999">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399999999999999">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399999999999999">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399999999999999">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399999999999999">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399999999999999">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399999999999999">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399999999999999">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399999999999999">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399999999999999">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399999999999999">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399999999999999">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399999999999999">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399999999999999">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399999999999999">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399999999999999">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399999999999999">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399999999999999">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399999999999999">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399999999999999">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399999999999999">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399999999999999">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399999999999999">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399999999999999">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399999999999999">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399999999999999">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399999999999999">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399999999999999">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399999999999999">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399999999999999">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399999999999999">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399999999999999">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399999999999999">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399999999999999">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399999999999999">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2"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0" priority="9" stopIfTrue="1">
      <formula>IF(AND(B5&lt;&gt;"",C5=""),TRUE)</formula>
    </cfRule>
  </conditionalFormatting>
  <conditionalFormatting sqref="D5:D2500">
    <cfRule type="expression" dxfId="38" priority="11" stopIfTrue="1">
      <formula>IF(AND(D5="",$C5=$X$4),TRUE)</formula>
    </cfRule>
    <cfRule type="expression" dxfId="37" priority="12" stopIfTrue="1">
      <formula>IF(FIND("!",D5),TRUE)</formula>
    </cfRule>
  </conditionalFormatting>
  <conditionalFormatting sqref="E5:E2500">
    <cfRule type="expression" dxfId="35" priority="4" stopIfTrue="1">
      <formula>IF(FIND("!",E5),TRUE)</formula>
    </cfRule>
    <cfRule type="expression" dxfId="34" priority="5" stopIfTrue="1">
      <formula>IF(AND(E5="",$C5=$X$4),TRUE)</formula>
    </cfRule>
  </conditionalFormatting>
  <conditionalFormatting sqref="F5:F2500">
    <cfRule type="expression" dxfId="33" priority="6" stopIfTrue="1">
      <formula>IF(AND(LEN($A5)&gt;0,$A5&lt;&gt;$F5),TRUE,FALSE)</formula>
    </cfRule>
  </conditionalFormatting>
  <conditionalFormatting sqref="G5:G2500">
    <cfRule type="expression" dxfId="32" priority="7"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90625" defaultRowHeight="12.6"/>
  <cols>
    <col min="1" max="1" width="45.08984375" style="16" customWidth="1"/>
    <col min="2" max="2" width="42.90625" style="17" customWidth="1"/>
    <col min="3" max="3" width="51.453125" style="16" customWidth="1"/>
    <col min="4" max="4" width="29.08984375" style="17" customWidth="1"/>
    <col min="5" max="5" width="9" style="16" customWidth="1"/>
    <col min="6" max="6" width="13.453125" style="16" hidden="1" customWidth="1"/>
    <col min="7" max="7" width="13.26953125" style="16" hidden="1" customWidth="1"/>
    <col min="8" max="9" width="9" style="16" hidden="1" customWidth="1"/>
    <col min="10" max="10" width="48.90625" style="16" hidden="1" customWidth="1"/>
    <col min="11" max="11" width="9" style="16" hidden="1" customWidth="1"/>
    <col min="12" max="13" width="8.90625" style="16" hidden="1" customWidth="1"/>
    <col min="14" max="14" width="31.26953125" style="16" hidden="1" customWidth="1"/>
    <col min="15" max="15" width="8.90625" style="16" hidden="1" customWidth="1"/>
    <col min="16" max="26" width="8.90625" style="16" customWidth="1"/>
    <col min="27" max="16384" width="8.90625" style="16"/>
  </cols>
  <sheetData>
    <row r="1" spans="1:10" ht="30" customHeight="1">
      <c r="A1" s="401" t="str">
        <f ca="1">OFFSET(L!$C$1,MATCH("Checker"&amp;ADDRESS(ROW(),COLUMN(),4),L!$A:$A,0)-1,SL,,)</f>
        <v>To ensure all required fields have been populated before submitting to your customers review form for any line items highlighted in red</v>
      </c>
      <c r="B1" s="401"/>
      <c r="C1" s="401"/>
      <c r="D1" s="109" t="str">
        <f ca="1">OFFSET(L!$C$1,MATCH("Checker"&amp;ADDRESS(ROW(),COLUMN(),4),L!$A:$A,0)-1,SL,,)</f>
        <v>Required fields remaining to be completed</v>
      </c>
      <c r="E1" s="17" t="s">
        <v>18</v>
      </c>
    </row>
    <row r="2" spans="1:10" ht="16.2">
      <c r="A2" s="59" t="s">
        <v>50</v>
      </c>
      <c r="B2" s="60" t="str">
        <f>IF(F60=1,"Click here to return to Smelter List","")</f>
        <v/>
      </c>
      <c r="C2" s="112" t="str">
        <f>IF(F59=1,"Click here to return to Product List","")</f>
        <v>Click here to return to Product List</v>
      </c>
      <c r="D2" s="134" t="str">
        <f ca="1">IF(H65=0,"0",H65)</f>
        <v>0</v>
      </c>
    </row>
    <row r="3" spans="1:10" ht="16.2">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The Power-Sonic Corporation</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B. Product (or List of Products)</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Go to Product List tab to enter products this declaration applies to</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Chuck Stack</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compliance@power-sonic.com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1 775 824 6531</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Chuck Stack</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compliance@power-sonic.com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f>Declaration!D21</f>
        <v>0</v>
      </c>
      <c r="C12" s="80" t="str">
        <f ca="1">IF(H12=1,J12,I12)</f>
        <v>Complete</v>
      </c>
      <c r="D12" s="86" t="str">
        <f>IF(H12=1,"Click here to enter Representative's phone","")</f>
        <v/>
      </c>
      <c r="E12" s="17" t="s">
        <v>15</v>
      </c>
      <c r="F12" s="84"/>
      <c r="G12" s="63">
        <f>IF(B12=0,1,0)</f>
        <v>1</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45695</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
      <c r="A14" s="80" t="str">
        <f ca="1">Declaration!B25</f>
        <v>1) Is any of the cobalt or natural mica intentionally added or used in the product(s) or in the production process? (*)</v>
      </c>
      <c r="B14" s="83"/>
      <c r="C14" s="83"/>
      <c r="D14" s="87"/>
      <c r="E14" s="17" t="s">
        <v>16</v>
      </c>
      <c r="F14" s="84"/>
      <c r="H14" s="16">
        <f t="shared" si="2"/>
        <v>0</v>
      </c>
    </row>
    <row r="15" spans="1:10" ht="26.4">
      <c r="A15" s="81" t="str">
        <f ca="1">Declaration!B26</f>
        <v>Cobalt</v>
      </c>
      <c r="B15" s="80" t="str">
        <f>Declaration!D26</f>
        <v>No</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7.799999999999997">
      <c r="A19" s="80" t="str">
        <f ca="1">Declaration!B31</f>
        <v>2) Does any cobalt or natural mica remain in the product(s)? (*)</v>
      </c>
      <c r="B19" s="83"/>
      <c r="C19" s="83"/>
      <c r="D19" s="87"/>
      <c r="E19" s="17" t="s">
        <v>15</v>
      </c>
      <c r="F19" s="84"/>
      <c r="J19" s="133"/>
    </row>
    <row r="20" spans="1:10" ht="63.6" customHeight="1">
      <c r="A20" s="81" t="str">
        <f ca="1">Declaration!B32</f>
        <v>Cobalt</v>
      </c>
      <c r="B20" s="80">
        <f>Declaration!D32</f>
        <v>0</v>
      </c>
      <c r="C20" s="137" t="str">
        <f t="shared" ref="C20:C21" ca="1" si="5">IF(H20=1,J20,I20)</f>
        <v>Complete</v>
      </c>
      <c r="D20" s="86" t="str">
        <f>IF(H20=1,"Click here to answer question 2 for Cobalt","")</f>
        <v/>
      </c>
      <c r="E20" s="17" t="s">
        <v>15</v>
      </c>
      <c r="F20" s="85">
        <f>IF(OR(B$15="No",B$15="Unknown",B$15="Not applicable for this declaration"),0,1)</f>
        <v>0</v>
      </c>
      <c r="G20" s="63">
        <f>IF(B20=0,1,0)</f>
        <v>1</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0.4">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f>Declaration!D38</f>
        <v>0</v>
      </c>
      <c r="C23" s="137" t="str">
        <f t="shared" ca="1" si="3"/>
        <v>Complete</v>
      </c>
      <c r="D23" s="195" t="str">
        <f>IF(H23=1,"Click here to answer question 3 for Cobalt","")</f>
        <v/>
      </c>
      <c r="E23" s="17" t="s">
        <v>15</v>
      </c>
      <c r="F23" s="85">
        <f>IF(OR(B$15="No",B$15="Unknown",B$15="Not applicable for this declaration",B$20="No",B$20="Unknown",B$20="Not applicable for this declaration"),0,1)</f>
        <v>0</v>
      </c>
      <c r="G23" s="63">
        <f t="shared" ref="G23:G58" si="8">IF(B23=0,1,0)</f>
        <v>1</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7.799999999999997">
      <c r="A27" s="80" t="str">
        <f ca="1">Declaration!B43</f>
        <v xml:space="preserve">4) Does 100 percent of the cobalt originate from recycled or scrap sources? </v>
      </c>
      <c r="B27" s="83"/>
      <c r="C27" s="83"/>
      <c r="D27" s="87"/>
      <c r="E27" s="17" t="s">
        <v>15</v>
      </c>
      <c r="F27" s="84"/>
      <c r="J27" s="133"/>
    </row>
    <row r="28" spans="1:10" ht="59.4" customHeight="1">
      <c r="A28" s="81" t="str">
        <f ca="1">Declaration!B44</f>
        <v>Cobalt</v>
      </c>
      <c r="B28" s="80">
        <f>Declaration!D44</f>
        <v>0</v>
      </c>
      <c r="C28" s="137" t="str">
        <f ca="1">IF(H28=1,J28,I28)</f>
        <v>Complete</v>
      </c>
      <c r="D28" s="195" t="str">
        <f>IF(H28=1,"Click here to answer question 4 for Cobalt","")</f>
        <v/>
      </c>
      <c r="E28" s="17" t="s">
        <v>15</v>
      </c>
      <c r="F28" s="85">
        <f>F23</f>
        <v>0</v>
      </c>
      <c r="G28" s="63">
        <f>IF(B28=0,1,0)</f>
        <v>1</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7.799999999999997">
      <c r="A32" s="80" t="str">
        <f ca="1">Declaration!B49</f>
        <v>5) What percentage of relevant suppliers have provided a response to your supply chain survey?</v>
      </c>
      <c r="B32" s="83"/>
      <c r="C32" s="83"/>
      <c r="D32" s="87"/>
      <c r="E32" s="17" t="s">
        <v>15</v>
      </c>
      <c r="F32" s="84"/>
    </row>
    <row r="33" spans="1:10" ht="26.4">
      <c r="A33" s="81" t="str">
        <f ca="1">Declaration!B50</f>
        <v>Cobalt</v>
      </c>
      <c r="B33" s="80">
        <f>Declaration!D50</f>
        <v>0</v>
      </c>
      <c r="C33" s="137" t="str">
        <f t="shared" ca="1" si="3"/>
        <v>Complete</v>
      </c>
      <c r="D33" s="232" t="str">
        <f>IF(H33=1,"Click here to answer question 5 for Cobalt","")</f>
        <v/>
      </c>
      <c r="E33" s="17" t="s">
        <v>18</v>
      </c>
      <c r="F33" s="85">
        <f>F23</f>
        <v>0</v>
      </c>
      <c r="G33" s="63">
        <f t="shared" si="8"/>
        <v>1</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4">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4"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4"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0.4">
      <c r="A37" s="80" t="str">
        <f ca="1">Declaration!B55</f>
        <v>6) Have you identified all of the smelters or processors supplying the cobalt or natural mica to your supply chain?</v>
      </c>
      <c r="B37" s="83"/>
      <c r="C37" s="83"/>
      <c r="D37" s="87"/>
      <c r="E37" s="17" t="s">
        <v>13</v>
      </c>
      <c r="F37" s="84"/>
    </row>
    <row r="38" spans="1:10" ht="51.6">
      <c r="A38" s="81" t="str">
        <f ca="1">Declaration!B56</f>
        <v>Cobalt</v>
      </c>
      <c r="B38" s="80">
        <f>Declaration!D56</f>
        <v>0</v>
      </c>
      <c r="C38" s="137" t="str">
        <f t="shared" ca="1" si="3"/>
        <v>Complete</v>
      </c>
      <c r="D38" s="232" t="str">
        <f>IF(H38=1,"Click here to answer question 6 for Cobalt","")</f>
        <v/>
      </c>
      <c r="E38" s="17" t="s">
        <v>13</v>
      </c>
      <c r="F38" s="85">
        <f>F23</f>
        <v>0</v>
      </c>
      <c r="G38" s="63">
        <f t="shared" si="8"/>
        <v>1</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6">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6"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6"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f>Declaration!D62</f>
        <v>0</v>
      </c>
      <c r="C43" s="137" t="str">
        <f t="shared" ca="1" si="3"/>
        <v>Complete</v>
      </c>
      <c r="D43" s="232" t="str">
        <f>IF(H43=1,"Click here to answer question 7 for Cobalt","")</f>
        <v/>
      </c>
      <c r="E43" s="17" t="s">
        <v>15</v>
      </c>
      <c r="F43" s="85">
        <f>F23</f>
        <v>0</v>
      </c>
      <c r="G43" s="63">
        <f t="shared" si="8"/>
        <v>1</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2">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0</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39">
      <c r="A49" s="80" t="str">
        <f ca="1">Declaration!B71</f>
        <v xml:space="preserve">B. Is your responsible minerals sourcing policy publicly available on your website? (Note – If yes, the user shall specify the URL in the comment field.) </v>
      </c>
      <c r="B49" s="80" t="str">
        <f>Declaration!D71</f>
        <v>No</v>
      </c>
      <c r="C49" s="137" t="str">
        <f ca="1">IF(H49=1,J49,I49)</f>
        <v>Complete</v>
      </c>
      <c r="D49" s="195" t="str">
        <f>IF(H49=1,"Click here to answer question (B)","")</f>
        <v/>
      </c>
      <c r="E49" s="17" t="s">
        <v>15</v>
      </c>
      <c r="F49" s="85">
        <f t="shared" ref="F49:F58" si="10">F$48</f>
        <v>0</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f>Declaration!G71</f>
        <v>0</v>
      </c>
      <c r="C50" s="80" t="str">
        <f ca="1">IF(H50=1,J50,I50)</f>
        <v>Complete</v>
      </c>
      <c r="D50" s="206" t="str">
        <f>IF(H50=1,"Click here to answer question (C)","")</f>
        <v/>
      </c>
      <c r="E50" s="17" t="s">
        <v>15</v>
      </c>
      <c r="F50" s="85">
        <f>IF(AND(F49=1,B49="Yes"),1,0)</f>
        <v>0</v>
      </c>
      <c r="G50" s="63">
        <f>IF(LEN(B50)&gt;1,0,1)</f>
        <v>1</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
      <c r="A52" s="80" t="str">
        <f ca="1">Declaration!B74</f>
        <v>Cobalt</v>
      </c>
      <c r="B52" s="80">
        <f>Declaration!D74</f>
        <v>0</v>
      </c>
      <c r="C52" s="137" t="str">
        <f t="shared" ca="1" si="3"/>
        <v>Complete</v>
      </c>
      <c r="D52" s="195" t="str">
        <f>IF(H52=1,"Click here to answer question (C)","")</f>
        <v/>
      </c>
      <c r="E52" s="17"/>
      <c r="F52" s="85">
        <f>F23*F$48</f>
        <v>0</v>
      </c>
      <c r="G52" s="63">
        <f t="shared" si="8"/>
        <v>1</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0</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No</v>
      </c>
      <c r="C55" s="137" t="str">
        <f t="shared" ca="1" si="3"/>
        <v>Complete</v>
      </c>
      <c r="D55" s="195" t="str">
        <f>IF(H55=1,"Click here to answer question (E)","")</f>
        <v/>
      </c>
      <c r="E55" s="17" t="s">
        <v>15</v>
      </c>
      <c r="F55" s="85">
        <f t="shared" si="10"/>
        <v>0</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 xml:space="preserve">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0</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 xml:space="preserve">G. Does your review process include corrective action management? </v>
      </c>
      <c r="B58" s="80" t="str">
        <f>Declaration!D83</f>
        <v>Yes</v>
      </c>
      <c r="C58" s="137" t="str">
        <f t="shared" ca="1" si="3"/>
        <v>Complete</v>
      </c>
      <c r="D58" s="195" t="str">
        <f>IF(H58=1,"Click here to answer question (G)","")</f>
        <v/>
      </c>
      <c r="E58" s="17" t="s">
        <v>15</v>
      </c>
      <c r="F58" s="85">
        <f t="shared" si="10"/>
        <v>0</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One or more product / item numbers have been provided</v>
      </c>
      <c r="C59" s="80" t="str">
        <f ca="1">IF(H59=1,J59,I59)</f>
        <v>Complete</v>
      </c>
      <c r="D59" s="195" t="str">
        <f>IF(H59=1,"Click here to enter detail on Product List tab","")</f>
        <v/>
      </c>
      <c r="E59" s="17" t="s">
        <v>15</v>
      </c>
      <c r="F59" s="85">
        <f>IF(B5=Declaration!Q9,1,0)</f>
        <v>1</v>
      </c>
      <c r="G59" s="63">
        <f>IF('Product List'!B6="",1,0)</f>
        <v>0</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IF(H60=0,"","Click here to provide smelter information")</f>
        <v/>
      </c>
      <c r="E60" s="17" t="s">
        <v>15</v>
      </c>
      <c r="F60" s="85">
        <f>F23</f>
        <v>0</v>
      </c>
      <c r="G60" s="63">
        <f>IF(AND(COUNTIF(SmelterIdetifiedForMetal,"Cobalt")&gt;0,COUNTIF('Smelter List'!AB$5:AB$2500,"Cobalt?*")&gt;0),0,1)</f>
        <v>1</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IF(H61=0,"","Click here to provide smelter information")</f>
        <v/>
      </c>
      <c r="E61" s="17" t="s">
        <v>15</v>
      </c>
      <c r="F61" s="85">
        <f>F24</f>
        <v>0</v>
      </c>
      <c r="G61" s="63">
        <f>IF(AND(COUNTIF(SmelterIdetifiedForMetal,"Mica")&gt;0,COUNTIF('Smelter List'!AB$5:AB$2500,"Mica?*")&gt;0),0,1)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2">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2" thickBot="1"/>
  </sheetData>
  <sheetProtection algorithmName="SHA-512" hashValue="8WPLUx32+APCqVrUnxpEkBnYFMddyHW3EDhy2U3sJ/+nh9TP487/2fRTLjEQo9pu41kuMXu762ViwY5b4Ny1sw==" saltValue="9tXLMRADjRyZ5uE88oo7Y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C6" sqref="C6"/>
    </sheetView>
  </sheetViews>
  <sheetFormatPr defaultColWidth="8.90625" defaultRowHeight="12.6"/>
  <cols>
    <col min="1" max="1" width="3.08984375" style="16" customWidth="1"/>
    <col min="2" max="2" width="39.90625" style="92" customWidth="1"/>
    <col min="3" max="3" width="39.90625" style="16" customWidth="1"/>
    <col min="4" max="4" width="58.90625" style="16" customWidth="1"/>
    <col min="5" max="5" width="1.7265625" style="16" customWidth="1"/>
    <col min="6" max="6" width="71.90625" customWidth="1"/>
    <col min="7" max="35" width="9" customWidth="1"/>
    <col min="36" max="16384" width="8.90625" style="18"/>
  </cols>
  <sheetData>
    <row r="1" spans="1:35" ht="34.5" customHeight="1" thickTop="1">
      <c r="A1" s="403" t="str">
        <f ca="1">OFFSET(L!$C$1,MATCH("Product List"&amp;ADDRESS(ROW(),COLUMN(),4),L!$A:$A,0)-1,SL,,)</f>
        <v>Completion required only if reporting level "Product (or List of Products)" selected on the 'Declaration' worksheet.</v>
      </c>
      <c r="B1" s="404"/>
      <c r="C1" s="404"/>
      <c r="D1" s="404"/>
      <c r="E1" s="108"/>
    </row>
    <row r="2" spans="1:35" ht="13.2">
      <c r="A2" s="20"/>
      <c r="B2" s="110"/>
      <c r="C2" s="110"/>
      <c r="D2"/>
      <c r="E2" s="21"/>
    </row>
    <row r="3" spans="1:35" ht="13.2">
      <c r="A3" s="20"/>
      <c r="B3" s="110"/>
      <c r="C3" s="110"/>
      <c r="D3" s="110"/>
      <c r="E3" s="21"/>
    </row>
    <row r="4" spans="1:35" ht="15.75" customHeight="1">
      <c r="A4" s="20"/>
      <c r="B4" s="402" t="s">
        <v>50</v>
      </c>
      <c r="C4" s="402"/>
      <c r="D4" s="402"/>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t="s">
        <v>19207</v>
      </c>
      <c r="C6" s="90" t="s">
        <v>19208</v>
      </c>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5" t="str">
        <f ca="1">OFFSET(L!$C$1,MATCH("General"&amp;"Cpy",L!$A:$A,0)-1,SL,,)</f>
        <v>© 2024 Responsible Minerals Initiative. All rights reserved.</v>
      </c>
      <c r="C1001" s="405"/>
      <c r="D1001" s="405"/>
      <c r="E1001" s="22"/>
    </row>
    <row r="1002" spans="1:35" ht="13.2"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90625" defaultRowHeight="12.6"/>
  <cols>
    <col min="1" max="1" width="9.08984375" style="157" bestFit="1" customWidth="1"/>
    <col min="2" max="2" width="42.90625" style="157" customWidth="1"/>
    <col min="3" max="3" width="40.08984375" style="157" customWidth="1"/>
    <col min="4" max="4" width="22.90625" style="157" customWidth="1"/>
    <col min="5" max="5" width="12.7265625" style="157" customWidth="1"/>
    <col min="6" max="6" width="12.7265625" style="158" customWidth="1"/>
    <col min="7" max="7" width="15.26953125" style="157" customWidth="1"/>
    <col min="8" max="8" width="23.90625" style="157" customWidth="1"/>
    <col min="9" max="9" width="28.08984375" style="157" customWidth="1"/>
    <col min="10" max="10" width="38.7265625" style="157" hidden="1" customWidth="1"/>
    <col min="11" max="11" width="24.08984375" style="157" hidden="1" customWidth="1"/>
    <col min="12" max="12" width="17.453125" style="157" customWidth="1"/>
    <col min="13" max="13" width="16.08984375" style="157" customWidth="1"/>
    <col min="14" max="16384" width="8.90625" style="157"/>
  </cols>
  <sheetData>
    <row r="1" spans="1:13" ht="180" customHeight="1">
      <c r="A1" s="40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6"/>
      <c r="C1" s="406"/>
      <c r="D1" s="406"/>
      <c r="E1" s="406"/>
      <c r="F1" s="406"/>
      <c r="G1" s="406"/>
    </row>
    <row r="2" spans="1:13">
      <c r="A2" s="407"/>
      <c r="B2" s="407"/>
      <c r="C2" s="407"/>
      <c r="D2" s="407"/>
      <c r="E2" s="407"/>
      <c r="F2" s="407"/>
      <c r="G2" s="407"/>
      <c r="H2" s="407"/>
      <c r="I2" s="407"/>
    </row>
    <row r="3" spans="1:13">
      <c r="A3" s="407"/>
      <c r="B3" s="407"/>
      <c r="C3" s="407"/>
      <c r="D3" s="407"/>
      <c r="E3" s="407"/>
      <c r="F3" s="407"/>
      <c r="G3" s="407"/>
      <c r="H3" s="407"/>
      <c r="I3" s="407"/>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265625" defaultRowHeight="14.4"/>
  <cols>
    <col min="1" max="1" width="14.7265625" style="127" customWidth="1"/>
    <col min="2" max="2" width="14" style="127" customWidth="1"/>
    <col min="3" max="3" width="6.08984375" style="127" customWidth="1"/>
    <col min="4" max="4" width="50.90625" style="127" customWidth="1"/>
    <col min="5" max="5" width="45.90625" style="245" customWidth="1"/>
    <col min="6" max="6" width="61.6328125" style="246" customWidth="1"/>
    <col min="7" max="7" width="61.6328125" style="127" customWidth="1"/>
    <col min="8" max="8" width="65.6328125" style="144" customWidth="1"/>
    <col min="9" max="9" width="51.453125" style="189" customWidth="1"/>
    <col min="10" max="16384" width="8.7265625" style="189"/>
  </cols>
  <sheetData>
    <row r="1" spans="1:9">
      <c r="B1" s="127" t="s">
        <v>374</v>
      </c>
      <c r="C1" s="127" t="s">
        <v>375</v>
      </c>
      <c r="D1" s="127" t="s">
        <v>17</v>
      </c>
      <c r="E1" s="245" t="s">
        <v>376</v>
      </c>
      <c r="F1" s="246" t="s">
        <v>377</v>
      </c>
      <c r="G1" s="127" t="s">
        <v>378</v>
      </c>
      <c r="H1" s="297" t="s">
        <v>379</v>
      </c>
      <c r="I1" s="189" t="s">
        <v>18961</v>
      </c>
    </row>
    <row r="2" spans="1:9" ht="42">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7"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6">
      <c r="A8" s="127" t="str">
        <f t="shared" si="0"/>
        <v>InstructionsA8</v>
      </c>
      <c r="B8" s="127" t="s">
        <v>380</v>
      </c>
      <c r="C8" s="127" t="s">
        <v>413</v>
      </c>
      <c r="D8" s="127" t="s">
        <v>414</v>
      </c>
      <c r="E8" s="245" t="s">
        <v>415</v>
      </c>
      <c r="F8" s="246" t="s">
        <v>416</v>
      </c>
      <c r="G8" s="127" t="s">
        <v>417</v>
      </c>
      <c r="H8" s="297" t="s">
        <v>418</v>
      </c>
      <c r="I8" s="101" t="s">
        <v>18966</v>
      </c>
    </row>
    <row r="9" spans="1:9" ht="41.4">
      <c r="A9" s="127" t="str">
        <f t="shared" si="0"/>
        <v>InstructionsA9</v>
      </c>
      <c r="B9" s="127" t="s">
        <v>380</v>
      </c>
      <c r="C9" s="127" t="s">
        <v>419</v>
      </c>
      <c r="D9" s="127" t="s">
        <v>420</v>
      </c>
      <c r="E9" s="245" t="s">
        <v>421</v>
      </c>
      <c r="F9" s="246" t="s">
        <v>422</v>
      </c>
      <c r="G9" s="127" t="s">
        <v>423</v>
      </c>
      <c r="H9" s="297" t="s">
        <v>424</v>
      </c>
      <c r="I9" s="127" t="s">
        <v>18967</v>
      </c>
    </row>
    <row r="10" spans="1:9" ht="28.8">
      <c r="A10" s="127" t="str">
        <f>B10&amp;C10</f>
        <v>InstructionsA10</v>
      </c>
      <c r="B10" s="127" t="s">
        <v>380</v>
      </c>
      <c r="C10" s="127" t="s">
        <v>425</v>
      </c>
      <c r="D10" s="127" t="s">
        <v>426</v>
      </c>
      <c r="E10" s="245" t="s">
        <v>427</v>
      </c>
      <c r="F10" s="246" t="s">
        <v>428</v>
      </c>
      <c r="G10" s="127" t="s">
        <v>429</v>
      </c>
      <c r="H10" s="297" t="s">
        <v>430</v>
      </c>
      <c r="I10" s="127" t="s">
        <v>18968</v>
      </c>
    </row>
    <row r="11" spans="1:9" ht="43.2">
      <c r="A11" s="127" t="str">
        <f t="shared" si="0"/>
        <v>InstructionsA11</v>
      </c>
      <c r="B11" s="127" t="s">
        <v>380</v>
      </c>
      <c r="C11" s="127" t="s">
        <v>431</v>
      </c>
      <c r="D11" s="127" t="s">
        <v>432</v>
      </c>
      <c r="E11" s="223" t="s">
        <v>433</v>
      </c>
      <c r="F11" s="248" t="s">
        <v>434</v>
      </c>
      <c r="G11" s="127" t="s">
        <v>435</v>
      </c>
      <c r="H11" s="297" t="s">
        <v>436</v>
      </c>
      <c r="I11" s="127" t="s">
        <v>18969</v>
      </c>
    </row>
    <row r="12" spans="1:9" ht="41.4">
      <c r="A12" s="127" t="str">
        <f t="shared" si="0"/>
        <v>InstructionsA12</v>
      </c>
      <c r="B12" s="127" t="s">
        <v>380</v>
      </c>
      <c r="C12" s="127" t="s">
        <v>437</v>
      </c>
      <c r="D12" s="127" t="s">
        <v>438</v>
      </c>
      <c r="E12" s="245" t="s">
        <v>439</v>
      </c>
      <c r="F12" s="246" t="s">
        <v>440</v>
      </c>
      <c r="G12" s="127" t="s">
        <v>441</v>
      </c>
      <c r="H12" s="297" t="s">
        <v>442</v>
      </c>
      <c r="I12" s="127" t="s">
        <v>18970</v>
      </c>
    </row>
    <row r="13" spans="1:9" ht="69">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82.8">
      <c r="A15" s="127" t="str">
        <f t="shared" si="0"/>
        <v>InstructionsA15</v>
      </c>
      <c r="B15" s="127" t="s">
        <v>380</v>
      </c>
      <c r="C15" s="127" t="s">
        <v>455</v>
      </c>
      <c r="D15" s="127" t="s">
        <v>456</v>
      </c>
      <c r="E15" s="245" t="s">
        <v>457</v>
      </c>
      <c r="F15" s="246" t="s">
        <v>458</v>
      </c>
      <c r="G15" s="127" t="s">
        <v>459</v>
      </c>
      <c r="H15" s="297" t="s">
        <v>460</v>
      </c>
      <c r="I15" s="127" t="s">
        <v>18973</v>
      </c>
    </row>
    <row r="16" spans="1:9" ht="27.6">
      <c r="A16" s="127" t="str">
        <f t="shared" si="0"/>
        <v>InstructionsA16</v>
      </c>
      <c r="B16" s="127" t="s">
        <v>380</v>
      </c>
      <c r="C16" s="127" t="s">
        <v>461</v>
      </c>
      <c r="D16" s="127" t="s">
        <v>462</v>
      </c>
      <c r="E16" s="223" t="s">
        <v>463</v>
      </c>
      <c r="F16" s="248" t="s">
        <v>464</v>
      </c>
      <c r="G16" s="127" t="s">
        <v>465</v>
      </c>
      <c r="H16" s="297" t="s">
        <v>466</v>
      </c>
      <c r="I16" s="127" t="s">
        <v>18974</v>
      </c>
    </row>
    <row r="17" spans="1:9" ht="69">
      <c r="A17" s="127" t="str">
        <f t="shared" si="0"/>
        <v>InstructionsA17</v>
      </c>
      <c r="B17" s="127" t="s">
        <v>380</v>
      </c>
      <c r="C17" s="127" t="s">
        <v>467</v>
      </c>
      <c r="D17" s="127" t="s">
        <v>468</v>
      </c>
      <c r="E17" s="245" t="s">
        <v>469</v>
      </c>
      <c r="F17" s="246" t="s">
        <v>470</v>
      </c>
      <c r="G17" s="127" t="s">
        <v>471</v>
      </c>
      <c r="H17" s="297" t="s">
        <v>472</v>
      </c>
      <c r="I17" s="127" t="s">
        <v>18975</v>
      </c>
    </row>
    <row r="18" spans="1:9" ht="27.6">
      <c r="A18" s="127" t="str">
        <f>B18&amp;C18</f>
        <v>InstructionsA18</v>
      </c>
      <c r="B18" s="127" t="s">
        <v>380</v>
      </c>
      <c r="C18" s="127" t="s">
        <v>473</v>
      </c>
      <c r="D18" s="127" t="s">
        <v>474</v>
      </c>
      <c r="E18" s="127" t="s">
        <v>475</v>
      </c>
      <c r="F18" s="248" t="s">
        <v>476</v>
      </c>
      <c r="G18" s="127" t="s">
        <v>477</v>
      </c>
      <c r="H18" s="297" t="s">
        <v>478</v>
      </c>
      <c r="I18" s="127" t="s">
        <v>18976</v>
      </c>
    </row>
    <row r="19" spans="1:9" ht="41.4">
      <c r="A19" s="127" t="str">
        <f t="shared" si="0"/>
        <v>InstructionsA19</v>
      </c>
      <c r="B19" s="127" t="s">
        <v>380</v>
      </c>
      <c r="C19" s="127" t="s">
        <v>479</v>
      </c>
      <c r="D19" s="127" t="s">
        <v>480</v>
      </c>
      <c r="E19" s="245" t="s">
        <v>481</v>
      </c>
      <c r="F19" s="246" t="s">
        <v>482</v>
      </c>
      <c r="G19" s="127" t="s">
        <v>483</v>
      </c>
      <c r="H19" s="300" t="s">
        <v>484</v>
      </c>
      <c r="I19" s="127" t="s">
        <v>18977</v>
      </c>
    </row>
    <row r="20" spans="1:9" ht="41.4">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13.4">
      <c r="A22" s="127" t="str">
        <f t="shared" si="0"/>
        <v>InstructionsA23</v>
      </c>
      <c r="B22" s="127" t="s">
        <v>380</v>
      </c>
      <c r="C22" s="127" t="s">
        <v>497</v>
      </c>
      <c r="D22" s="127" t="s">
        <v>498</v>
      </c>
      <c r="E22" s="245" t="s">
        <v>499</v>
      </c>
      <c r="F22" s="246" t="s">
        <v>500</v>
      </c>
      <c r="G22" s="247" t="s">
        <v>501</v>
      </c>
      <c r="H22" s="300" t="s">
        <v>502</v>
      </c>
      <c r="I22" s="127" t="s">
        <v>18980</v>
      </c>
    </row>
    <row r="23" spans="1:9" ht="32.4">
      <c r="A23" s="127" t="str">
        <f>B23&amp;C23</f>
        <v>InstructionsA24</v>
      </c>
      <c r="B23" s="127" t="s">
        <v>380</v>
      </c>
      <c r="C23" s="127" t="s">
        <v>503</v>
      </c>
      <c r="D23" s="127" t="s">
        <v>504</v>
      </c>
      <c r="E23" s="245" t="s">
        <v>505</v>
      </c>
      <c r="F23" s="246" t="s">
        <v>506</v>
      </c>
      <c r="G23" s="127" t="s">
        <v>507</v>
      </c>
      <c r="H23" s="300" t="s">
        <v>508</v>
      </c>
      <c r="I23" s="127" t="s">
        <v>18981</v>
      </c>
    </row>
    <row r="24" spans="1:9" ht="96.6">
      <c r="A24" s="127" t="str">
        <f t="shared" si="0"/>
        <v>InstructionsA25</v>
      </c>
      <c r="B24" s="127" t="s">
        <v>380</v>
      </c>
      <c r="C24" s="127" t="s">
        <v>509</v>
      </c>
      <c r="D24" s="127" t="s">
        <v>510</v>
      </c>
      <c r="E24" s="245" t="s">
        <v>511</v>
      </c>
      <c r="F24" s="291" t="s">
        <v>512</v>
      </c>
      <c r="G24" s="127" t="s">
        <v>513</v>
      </c>
      <c r="H24" s="297" t="s">
        <v>514</v>
      </c>
      <c r="I24" s="127" t="s">
        <v>18982</v>
      </c>
    </row>
    <row r="25" spans="1:9" ht="262.2">
      <c r="A25" s="127" t="str">
        <f t="shared" si="0"/>
        <v>InstructionsA26</v>
      </c>
      <c r="B25" s="127" t="s">
        <v>380</v>
      </c>
      <c r="C25" s="127" t="s">
        <v>515</v>
      </c>
      <c r="D25" s="127" t="s">
        <v>516</v>
      </c>
      <c r="E25" s="249" t="s">
        <v>517</v>
      </c>
      <c r="F25" s="291" t="s">
        <v>518</v>
      </c>
      <c r="G25" s="127" t="s">
        <v>519</v>
      </c>
      <c r="H25" s="297" t="s">
        <v>520</v>
      </c>
      <c r="I25" s="127" t="s">
        <v>18983</v>
      </c>
    </row>
    <row r="26" spans="1:9" ht="41.4">
      <c r="A26" s="127" t="str">
        <f t="shared" si="0"/>
        <v>InstructionsA27</v>
      </c>
      <c r="B26" s="127" t="s">
        <v>380</v>
      </c>
      <c r="C26" s="127" t="s">
        <v>521</v>
      </c>
      <c r="D26" s="127" t="s">
        <v>522</v>
      </c>
      <c r="E26" s="245" t="s">
        <v>523</v>
      </c>
      <c r="F26" s="246" t="s">
        <v>524</v>
      </c>
      <c r="G26" s="127" t="s">
        <v>525</v>
      </c>
      <c r="H26" s="297" t="s">
        <v>526</v>
      </c>
      <c r="I26" s="127" t="s">
        <v>18984</v>
      </c>
    </row>
    <row r="27" spans="1:9" ht="409.6">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34.6">
      <c r="A29" s="127" t="str">
        <f t="shared" si="1"/>
        <v>InstructionsA30</v>
      </c>
      <c r="B29" s="127" t="s">
        <v>380</v>
      </c>
      <c r="C29" s="127" t="s">
        <v>539</v>
      </c>
      <c r="D29" s="127" t="s">
        <v>540</v>
      </c>
      <c r="E29" s="249" t="s">
        <v>541</v>
      </c>
      <c r="F29" s="246" t="s">
        <v>542</v>
      </c>
      <c r="G29" s="127" t="s">
        <v>543</v>
      </c>
      <c r="H29" s="297" t="s">
        <v>544</v>
      </c>
      <c r="I29" s="127" t="s">
        <v>18987</v>
      </c>
    </row>
    <row r="30" spans="1:9" ht="207">
      <c r="A30" s="127" t="str">
        <f t="shared" si="1"/>
        <v>InstructionsA31</v>
      </c>
      <c r="B30" s="127" t="s">
        <v>380</v>
      </c>
      <c r="C30" s="127" t="s">
        <v>545</v>
      </c>
      <c r="D30" s="127" t="s">
        <v>546</v>
      </c>
      <c r="E30" s="245" t="s">
        <v>547</v>
      </c>
      <c r="F30" s="250" t="s">
        <v>548</v>
      </c>
      <c r="G30" s="127" t="s">
        <v>549</v>
      </c>
      <c r="H30" s="297" t="s">
        <v>550</v>
      </c>
      <c r="I30" s="127" t="s">
        <v>19198</v>
      </c>
    </row>
    <row r="31" spans="1:9" ht="110.4">
      <c r="A31" s="127" t="str">
        <f t="shared" si="1"/>
        <v>InstructionsA32</v>
      </c>
      <c r="B31" s="127" t="s">
        <v>380</v>
      </c>
      <c r="C31" s="127" t="s">
        <v>551</v>
      </c>
      <c r="D31" s="127" t="s">
        <v>552</v>
      </c>
      <c r="E31" s="249" t="s">
        <v>553</v>
      </c>
      <c r="F31" s="250" t="s">
        <v>554</v>
      </c>
      <c r="G31" s="127" t="s">
        <v>555</v>
      </c>
      <c r="H31" s="297" t="s">
        <v>556</v>
      </c>
      <c r="I31" s="127" t="s">
        <v>18988</v>
      </c>
    </row>
    <row r="32" spans="1:9" ht="110.4">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276">
      <c r="A34" s="127" t="str">
        <f t="shared" si="0"/>
        <v>InstructionsA36</v>
      </c>
      <c r="B34" s="127" t="s">
        <v>380</v>
      </c>
      <c r="C34" s="127" t="s">
        <v>569</v>
      </c>
      <c r="D34" s="127" t="s">
        <v>570</v>
      </c>
      <c r="E34" s="245" t="s">
        <v>571</v>
      </c>
      <c r="F34" s="246" t="s">
        <v>572</v>
      </c>
      <c r="G34" s="254" t="s">
        <v>573</v>
      </c>
      <c r="H34" s="297" t="s">
        <v>574</v>
      </c>
      <c r="I34" s="127" t="s">
        <v>18991</v>
      </c>
    </row>
    <row r="35" spans="1:9" ht="55.2">
      <c r="A35" s="127" t="str">
        <f t="shared" si="0"/>
        <v>InstructionsA37</v>
      </c>
      <c r="B35" s="127" t="s">
        <v>380</v>
      </c>
      <c r="C35" s="127" t="s">
        <v>575</v>
      </c>
      <c r="D35" s="127" t="s">
        <v>576</v>
      </c>
      <c r="E35" s="249" t="s">
        <v>577</v>
      </c>
      <c r="F35" s="291" t="s">
        <v>578</v>
      </c>
      <c r="G35" s="127" t="s">
        <v>579</v>
      </c>
      <c r="H35" s="297" t="s">
        <v>580</v>
      </c>
      <c r="I35" s="127" t="s">
        <v>18992</v>
      </c>
    </row>
    <row r="36" spans="1:9" ht="82.8">
      <c r="A36" s="127" t="str">
        <f t="shared" si="0"/>
        <v>InstructionsA38</v>
      </c>
      <c r="B36" s="127" t="s">
        <v>380</v>
      </c>
      <c r="C36" s="127" t="s">
        <v>581</v>
      </c>
      <c r="D36" s="127" t="s">
        <v>582</v>
      </c>
      <c r="E36" s="249" t="s">
        <v>583</v>
      </c>
      <c r="F36" s="291" t="s">
        <v>584</v>
      </c>
      <c r="G36" s="127" t="s">
        <v>585</v>
      </c>
      <c r="H36" s="297" t="s">
        <v>586</v>
      </c>
      <c r="I36" s="127" t="s">
        <v>18993</v>
      </c>
    </row>
    <row r="37" spans="1:9" ht="151.80000000000001">
      <c r="A37" s="127" t="str">
        <f t="shared" si="0"/>
        <v>InstructionsA39</v>
      </c>
      <c r="B37" s="127" t="s">
        <v>380</v>
      </c>
      <c r="C37" s="127" t="s">
        <v>587</v>
      </c>
      <c r="D37" s="127" t="s">
        <v>588</v>
      </c>
      <c r="E37" s="249" t="s">
        <v>589</v>
      </c>
      <c r="F37" s="292" t="s">
        <v>590</v>
      </c>
      <c r="G37" s="127" t="s">
        <v>591</v>
      </c>
      <c r="H37" s="297" t="s">
        <v>592</v>
      </c>
      <c r="I37" s="127" t="s">
        <v>18994</v>
      </c>
    </row>
    <row r="38" spans="1:9" ht="179.4">
      <c r="A38" s="127" t="str">
        <f t="shared" si="0"/>
        <v>InstructionsA40</v>
      </c>
      <c r="B38" s="127" t="s">
        <v>380</v>
      </c>
      <c r="C38" s="127" t="s">
        <v>593</v>
      </c>
      <c r="D38" s="251" t="s">
        <v>594</v>
      </c>
      <c r="E38" s="252" t="s">
        <v>595</v>
      </c>
      <c r="F38" s="293" t="s">
        <v>596</v>
      </c>
      <c r="G38" s="251" t="s">
        <v>597</v>
      </c>
      <c r="H38" s="297" t="s">
        <v>598</v>
      </c>
      <c r="I38" s="127" t="s">
        <v>18995</v>
      </c>
    </row>
    <row r="39" spans="1:9" ht="220.8">
      <c r="A39" s="127" t="str">
        <f>B39&amp;C39</f>
        <v>InstructionsA41</v>
      </c>
      <c r="B39" s="127" t="s">
        <v>380</v>
      </c>
      <c r="C39" s="127" t="s">
        <v>599</v>
      </c>
      <c r="D39" s="251" t="s">
        <v>600</v>
      </c>
      <c r="E39" s="252" t="s">
        <v>601</v>
      </c>
      <c r="F39" s="293" t="s">
        <v>602</v>
      </c>
      <c r="G39" s="255" t="s">
        <v>603</v>
      </c>
      <c r="H39" s="301" t="s">
        <v>604</v>
      </c>
      <c r="I39" s="127" t="s">
        <v>18996</v>
      </c>
    </row>
    <row r="40" spans="1:9" ht="193.2">
      <c r="A40" s="127" t="str">
        <f>B40&amp;C40</f>
        <v>InstructionsA42</v>
      </c>
      <c r="B40" s="127" t="s">
        <v>380</v>
      </c>
      <c r="C40" s="127" t="s">
        <v>605</v>
      </c>
      <c r="D40" s="127" t="s">
        <v>606</v>
      </c>
      <c r="E40" s="245" t="s">
        <v>607</v>
      </c>
      <c r="F40" s="291" t="s">
        <v>608</v>
      </c>
      <c r="G40" s="127" t="s">
        <v>609</v>
      </c>
      <c r="H40" s="297" t="s">
        <v>610</v>
      </c>
      <c r="I40" s="127" t="s">
        <v>18997</v>
      </c>
    </row>
    <row r="41" spans="1:9" ht="82.8">
      <c r="A41" s="127" t="str">
        <f t="shared" si="0"/>
        <v>InstructionsA43</v>
      </c>
      <c r="B41" s="127" t="s">
        <v>380</v>
      </c>
      <c r="C41" s="127" t="s">
        <v>611</v>
      </c>
      <c r="D41" s="127" t="s">
        <v>612</v>
      </c>
      <c r="E41" s="245" t="s">
        <v>613</v>
      </c>
      <c r="F41" s="291" t="s">
        <v>614</v>
      </c>
      <c r="G41" s="127" t="s">
        <v>615</v>
      </c>
      <c r="H41" s="297" t="s">
        <v>616</v>
      </c>
      <c r="I41" s="127" t="s">
        <v>18998</v>
      </c>
    </row>
    <row r="42" spans="1:9" ht="69">
      <c r="A42" s="127" t="str">
        <f t="shared" si="0"/>
        <v>InstructionsA45</v>
      </c>
      <c r="B42" s="127" t="s">
        <v>380</v>
      </c>
      <c r="C42" s="127" t="s">
        <v>617</v>
      </c>
      <c r="D42" s="127" t="s">
        <v>618</v>
      </c>
      <c r="E42" s="245" t="s">
        <v>619</v>
      </c>
      <c r="F42" s="246" t="s">
        <v>620</v>
      </c>
      <c r="G42" s="127" t="s">
        <v>621</v>
      </c>
      <c r="H42" s="297" t="s">
        <v>622</v>
      </c>
      <c r="I42" s="127" t="s">
        <v>18999</v>
      </c>
    </row>
    <row r="43" spans="1:9" ht="96.6">
      <c r="A43" s="127" t="str">
        <f t="shared" si="0"/>
        <v>InstructionsA46</v>
      </c>
      <c r="B43" s="127" t="s">
        <v>380</v>
      </c>
      <c r="C43" s="127" t="s">
        <v>623</v>
      </c>
      <c r="D43" s="127" t="s">
        <v>624</v>
      </c>
      <c r="E43" s="249" t="s">
        <v>625</v>
      </c>
      <c r="F43" s="291" t="s">
        <v>626</v>
      </c>
      <c r="G43" s="254" t="s">
        <v>627</v>
      </c>
      <c r="H43" s="297" t="s">
        <v>628</v>
      </c>
      <c r="I43" s="127" t="s">
        <v>19000</v>
      </c>
    </row>
    <row r="44" spans="1:9" ht="69">
      <c r="A44" s="127" t="str">
        <f t="shared" si="0"/>
        <v>InstructionsA48</v>
      </c>
      <c r="B44" s="237" t="s">
        <v>380</v>
      </c>
      <c r="C44" s="127" t="s">
        <v>629</v>
      </c>
      <c r="D44" s="237" t="s">
        <v>630</v>
      </c>
      <c r="E44" s="245" t="s">
        <v>631</v>
      </c>
      <c r="F44" s="246" t="s">
        <v>632</v>
      </c>
      <c r="G44" s="256" t="s">
        <v>633</v>
      </c>
      <c r="H44" s="297" t="s">
        <v>634</v>
      </c>
      <c r="I44" s="127" t="s">
        <v>19001</v>
      </c>
    </row>
    <row r="45" spans="1:9" ht="55.2">
      <c r="A45" s="127" t="str">
        <f>B45&amp;C45</f>
        <v>InstructionsA49</v>
      </c>
      <c r="B45" s="127" t="s">
        <v>380</v>
      </c>
      <c r="C45" s="127" t="s">
        <v>635</v>
      </c>
      <c r="D45" s="127" t="s">
        <v>636</v>
      </c>
      <c r="E45" s="245" t="s">
        <v>637</v>
      </c>
      <c r="F45" s="246" t="s">
        <v>638</v>
      </c>
      <c r="G45" s="127" t="s">
        <v>639</v>
      </c>
      <c r="H45" s="300" t="s">
        <v>640</v>
      </c>
      <c r="I45" s="127" t="s">
        <v>19002</v>
      </c>
    </row>
    <row r="46" spans="1:9" ht="138">
      <c r="A46" s="127" t="str">
        <f t="shared" si="0"/>
        <v>InstructionsA50</v>
      </c>
      <c r="B46" s="127" t="s">
        <v>380</v>
      </c>
      <c r="C46" s="127" t="s">
        <v>641</v>
      </c>
      <c r="D46" s="127" t="s">
        <v>642</v>
      </c>
      <c r="E46" s="294" t="s">
        <v>643</v>
      </c>
      <c r="F46" s="291" t="s">
        <v>644</v>
      </c>
      <c r="G46" s="127" t="s">
        <v>645</v>
      </c>
      <c r="H46" s="297" t="s">
        <v>646</v>
      </c>
      <c r="I46" s="127" t="s">
        <v>19003</v>
      </c>
    </row>
    <row r="47" spans="1:9" ht="69">
      <c r="A47" s="127" t="str">
        <f t="shared" si="0"/>
        <v>InstructionsA51</v>
      </c>
      <c r="B47" s="127" t="s">
        <v>380</v>
      </c>
      <c r="C47" s="127" t="s">
        <v>647</v>
      </c>
      <c r="D47" s="127" t="s">
        <v>648</v>
      </c>
      <c r="E47" s="245" t="s">
        <v>649</v>
      </c>
      <c r="F47" s="246" t="s">
        <v>650</v>
      </c>
      <c r="G47" s="127" t="s">
        <v>651</v>
      </c>
      <c r="H47" s="297" t="s">
        <v>652</v>
      </c>
      <c r="I47" s="127" t="s">
        <v>19004</v>
      </c>
    </row>
    <row r="48" spans="1:9" ht="82.8">
      <c r="A48" s="127" t="str">
        <f t="shared" si="0"/>
        <v>InstructionsA52</v>
      </c>
      <c r="B48" s="127" t="s">
        <v>380</v>
      </c>
      <c r="C48" s="127" t="s">
        <v>653</v>
      </c>
      <c r="D48" s="127" t="s">
        <v>654</v>
      </c>
      <c r="E48" s="245" t="s">
        <v>655</v>
      </c>
      <c r="F48" s="246" t="s">
        <v>656</v>
      </c>
      <c r="G48" s="257" t="s">
        <v>657</v>
      </c>
      <c r="H48" s="297" t="s">
        <v>658</v>
      </c>
      <c r="I48" s="127" t="s">
        <v>19005</v>
      </c>
    </row>
    <row r="49" spans="1:9" ht="110.4">
      <c r="A49" s="127" t="str">
        <f>B49&amp;C49</f>
        <v>InstructionsA53</v>
      </c>
      <c r="B49" s="127" t="s">
        <v>380</v>
      </c>
      <c r="C49" s="127" t="s">
        <v>659</v>
      </c>
      <c r="D49" s="127" t="s">
        <v>660</v>
      </c>
      <c r="E49" s="245" t="s">
        <v>661</v>
      </c>
      <c r="F49" s="246" t="s">
        <v>662</v>
      </c>
      <c r="G49" s="257" t="s">
        <v>663</v>
      </c>
      <c r="H49" s="300" t="s">
        <v>664</v>
      </c>
      <c r="I49" s="127" t="s">
        <v>19006</v>
      </c>
    </row>
    <row r="50" spans="1:9" ht="69">
      <c r="A50" s="127" t="str">
        <f>B50&amp;C50</f>
        <v>InstructionsA54</v>
      </c>
      <c r="B50" s="127" t="s">
        <v>380</v>
      </c>
      <c r="C50" s="127" t="s">
        <v>665</v>
      </c>
      <c r="D50" s="127" t="s">
        <v>666</v>
      </c>
      <c r="E50" s="245" t="s">
        <v>667</v>
      </c>
      <c r="F50" s="246" t="s">
        <v>668</v>
      </c>
      <c r="G50" s="257" t="s">
        <v>669</v>
      </c>
      <c r="H50" s="297" t="s">
        <v>670</v>
      </c>
      <c r="I50" s="127" t="s">
        <v>19007</v>
      </c>
    </row>
    <row r="51" spans="1:9" ht="41.4">
      <c r="A51" s="127" t="str">
        <f t="shared" si="0"/>
        <v>InstructionsA55</v>
      </c>
      <c r="B51" s="127" t="s">
        <v>380</v>
      </c>
      <c r="C51" s="127" t="s">
        <v>671</v>
      </c>
      <c r="D51" s="127" t="s">
        <v>672</v>
      </c>
      <c r="E51" s="245" t="s">
        <v>673</v>
      </c>
      <c r="F51" s="246" t="s">
        <v>674</v>
      </c>
      <c r="G51" s="257" t="s">
        <v>675</v>
      </c>
      <c r="H51" s="297" t="s">
        <v>676</v>
      </c>
      <c r="I51" s="127" t="s">
        <v>19008</v>
      </c>
    </row>
    <row r="52" spans="1:9" ht="41.4">
      <c r="A52" s="127" t="str">
        <f t="shared" si="0"/>
        <v>InstructionsA56</v>
      </c>
      <c r="B52" s="127" t="s">
        <v>380</v>
      </c>
      <c r="C52" s="127" t="s">
        <v>677</v>
      </c>
      <c r="D52" s="127" t="s">
        <v>678</v>
      </c>
      <c r="E52" s="245" t="s">
        <v>679</v>
      </c>
      <c r="F52" s="246" t="s">
        <v>680</v>
      </c>
      <c r="G52" s="127" t="s">
        <v>681</v>
      </c>
      <c r="H52" s="297" t="s">
        <v>682</v>
      </c>
      <c r="I52" s="127" t="s">
        <v>19009</v>
      </c>
    </row>
    <row r="53" spans="1:9" ht="55.2">
      <c r="A53" s="127" t="str">
        <f t="shared" si="0"/>
        <v>InstructionsA57</v>
      </c>
      <c r="B53" s="127" t="s">
        <v>380</v>
      </c>
      <c r="C53" s="127" t="s">
        <v>683</v>
      </c>
      <c r="D53" s="127" t="s">
        <v>684</v>
      </c>
      <c r="E53" s="245" t="s">
        <v>685</v>
      </c>
      <c r="F53" s="246" t="s">
        <v>686</v>
      </c>
      <c r="G53" s="258" t="s">
        <v>687</v>
      </c>
      <c r="H53" s="297" t="s">
        <v>688</v>
      </c>
      <c r="I53" s="127" t="s">
        <v>19010</v>
      </c>
    </row>
    <row r="54" spans="1:9" ht="303.60000000000002">
      <c r="A54" s="127" t="str">
        <f t="shared" si="0"/>
        <v>InstructionsA58</v>
      </c>
      <c r="B54" s="127" t="s">
        <v>380</v>
      </c>
      <c r="C54" s="127" t="s">
        <v>689</v>
      </c>
      <c r="D54" s="127" t="s">
        <v>690</v>
      </c>
      <c r="E54" s="245" t="s">
        <v>691</v>
      </c>
      <c r="F54" s="246" t="s">
        <v>692</v>
      </c>
      <c r="G54" s="257" t="s">
        <v>693</v>
      </c>
      <c r="H54" s="297" t="s">
        <v>694</v>
      </c>
      <c r="I54" s="127" t="s">
        <v>19017</v>
      </c>
    </row>
    <row r="55" spans="1:9" ht="82.8">
      <c r="A55" s="127" t="str">
        <f t="shared" si="0"/>
        <v>InstructionsA59</v>
      </c>
      <c r="B55" s="127" t="s">
        <v>380</v>
      </c>
      <c r="C55" s="127" t="s">
        <v>695</v>
      </c>
      <c r="D55" s="127" t="s">
        <v>696</v>
      </c>
      <c r="E55" s="245" t="s">
        <v>697</v>
      </c>
      <c r="F55" s="246" t="s">
        <v>698</v>
      </c>
      <c r="G55" s="127" t="s">
        <v>699</v>
      </c>
      <c r="H55" s="297" t="s">
        <v>700</v>
      </c>
      <c r="I55" s="127" t="s">
        <v>19011</v>
      </c>
    </row>
    <row r="56" spans="1:9" ht="165.6">
      <c r="A56" s="127" t="str">
        <f t="shared" si="0"/>
        <v>InstructionsA60</v>
      </c>
      <c r="B56" s="127" t="s">
        <v>380</v>
      </c>
      <c r="C56" s="127" t="s">
        <v>701</v>
      </c>
      <c r="D56" s="127" t="s">
        <v>702</v>
      </c>
      <c r="E56" s="245" t="s">
        <v>703</v>
      </c>
      <c r="F56" s="246" t="s">
        <v>704</v>
      </c>
      <c r="G56" s="257" t="s">
        <v>705</v>
      </c>
      <c r="H56" s="297" t="s">
        <v>706</v>
      </c>
      <c r="I56" s="127" t="s">
        <v>19012</v>
      </c>
    </row>
    <row r="57" spans="1:9" ht="179.4">
      <c r="A57" s="127" t="str">
        <f t="shared" si="0"/>
        <v>InstructionsA61</v>
      </c>
      <c r="B57" s="127" t="s">
        <v>380</v>
      </c>
      <c r="C57" s="127" t="s">
        <v>707</v>
      </c>
      <c r="D57" s="127" t="s">
        <v>708</v>
      </c>
      <c r="E57" s="245" t="s">
        <v>709</v>
      </c>
      <c r="F57" s="246" t="s">
        <v>710</v>
      </c>
      <c r="G57" s="257" t="s">
        <v>711</v>
      </c>
      <c r="H57" s="297" t="s">
        <v>712</v>
      </c>
      <c r="I57" s="127" t="s">
        <v>19013</v>
      </c>
    </row>
    <row r="58" spans="1:9" ht="113.4">
      <c r="A58" s="127" t="str">
        <f>B58&amp;C58</f>
        <v>InstructionsA62</v>
      </c>
      <c r="B58" s="127" t="s">
        <v>380</v>
      </c>
      <c r="C58" s="127" t="s">
        <v>713</v>
      </c>
      <c r="D58" s="127" t="s">
        <v>714</v>
      </c>
      <c r="E58" s="294" t="s">
        <v>715</v>
      </c>
      <c r="F58" s="291" t="s">
        <v>716</v>
      </c>
      <c r="G58" s="257" t="s">
        <v>717</v>
      </c>
      <c r="H58" s="302" t="s">
        <v>718</v>
      </c>
      <c r="I58" s="127" t="s">
        <v>19014</v>
      </c>
    </row>
    <row r="59" spans="1:9" ht="43.2">
      <c r="A59" s="127" t="str">
        <f t="shared" si="0"/>
        <v>InstructionsA63</v>
      </c>
      <c r="B59" s="127" t="s">
        <v>380</v>
      </c>
      <c r="C59" s="127" t="s">
        <v>719</v>
      </c>
      <c r="D59" s="127" t="s">
        <v>720</v>
      </c>
      <c r="E59" s="245" t="s">
        <v>721</v>
      </c>
      <c r="F59" s="246" t="s">
        <v>722</v>
      </c>
      <c r="G59" s="127" t="s">
        <v>723</v>
      </c>
      <c r="H59" s="297" t="s">
        <v>724</v>
      </c>
      <c r="I59" s="127" t="s">
        <v>19015</v>
      </c>
    </row>
    <row r="60" spans="1:9" ht="194.4">
      <c r="A60" s="127" t="str">
        <f>B60&amp;C60</f>
        <v>InstructionsA65</v>
      </c>
      <c r="B60" s="127" t="s">
        <v>380</v>
      </c>
      <c r="C60" s="127" t="s">
        <v>725</v>
      </c>
      <c r="D60" s="127" t="s">
        <v>726</v>
      </c>
      <c r="E60" s="245" t="s">
        <v>727</v>
      </c>
      <c r="F60" s="246" t="s">
        <v>728</v>
      </c>
      <c r="G60" s="127" t="s">
        <v>729</v>
      </c>
      <c r="H60" s="300" t="s">
        <v>730</v>
      </c>
      <c r="I60" s="127" t="s">
        <v>19016</v>
      </c>
    </row>
    <row r="61" spans="1:9" ht="28.8">
      <c r="A61" s="127" t="str">
        <f t="shared" si="0"/>
        <v>InstructionsA67</v>
      </c>
      <c r="B61" s="127" t="s">
        <v>380</v>
      </c>
      <c r="C61" s="127" t="s">
        <v>731</v>
      </c>
      <c r="D61" s="127" t="s">
        <v>732</v>
      </c>
      <c r="E61" s="245" t="s">
        <v>733</v>
      </c>
      <c r="F61" s="246" t="s">
        <v>734</v>
      </c>
      <c r="G61" s="127" t="s">
        <v>735</v>
      </c>
      <c r="H61" s="300" t="s">
        <v>736</v>
      </c>
      <c r="I61" s="127" t="s">
        <v>19018</v>
      </c>
    </row>
    <row r="62" spans="1:9" ht="276">
      <c r="A62" s="127" t="str">
        <f t="shared" si="0"/>
        <v>InstructionsA68</v>
      </c>
      <c r="B62" s="127" t="s">
        <v>380</v>
      </c>
      <c r="C62" s="127" t="s">
        <v>737</v>
      </c>
      <c r="D62" s="127" t="s">
        <v>738</v>
      </c>
      <c r="E62" s="245" t="s">
        <v>739</v>
      </c>
      <c r="F62" s="246" t="s">
        <v>740</v>
      </c>
      <c r="G62" s="257" t="s">
        <v>741</v>
      </c>
      <c r="H62" s="297" t="s">
        <v>742</v>
      </c>
      <c r="I62" s="127" t="s">
        <v>19024</v>
      </c>
    </row>
    <row r="63" spans="1:9" ht="151.80000000000001">
      <c r="A63" s="127" t="str">
        <f t="shared" si="0"/>
        <v>InstructionsA69</v>
      </c>
      <c r="B63" s="127" t="s">
        <v>380</v>
      </c>
      <c r="C63" s="127" t="s">
        <v>743</v>
      </c>
      <c r="D63" s="127" t="s">
        <v>744</v>
      </c>
      <c r="E63" s="245" t="s">
        <v>745</v>
      </c>
      <c r="F63" s="246" t="s">
        <v>746</v>
      </c>
      <c r="G63" s="257" t="s">
        <v>747</v>
      </c>
      <c r="H63" s="297" t="s">
        <v>748</v>
      </c>
      <c r="I63" s="127" t="s">
        <v>19019</v>
      </c>
    </row>
    <row r="64" spans="1:9" ht="138">
      <c r="A64" s="127" t="str">
        <f t="shared" si="0"/>
        <v>InstructionsA70</v>
      </c>
      <c r="B64" s="127" t="s">
        <v>380</v>
      </c>
      <c r="C64" s="127" t="s">
        <v>749</v>
      </c>
      <c r="D64" s="127" t="s">
        <v>750</v>
      </c>
      <c r="E64" s="245" t="s">
        <v>751</v>
      </c>
      <c r="F64" s="246" t="s">
        <v>752</v>
      </c>
      <c r="G64" s="257" t="s">
        <v>753</v>
      </c>
      <c r="H64" s="297" t="s">
        <v>754</v>
      </c>
      <c r="I64" s="127" t="s">
        <v>19020</v>
      </c>
    </row>
    <row r="65" spans="1:9" ht="289.8">
      <c r="A65" s="127" t="str">
        <f t="shared" si="0"/>
        <v>InstructionsA71</v>
      </c>
      <c r="B65" s="127" t="s">
        <v>380</v>
      </c>
      <c r="C65" s="127" t="s">
        <v>755</v>
      </c>
      <c r="D65" s="127" t="s">
        <v>756</v>
      </c>
      <c r="E65" s="245" t="s">
        <v>757</v>
      </c>
      <c r="F65" s="246" t="s">
        <v>758</v>
      </c>
      <c r="G65" s="257" t="s">
        <v>759</v>
      </c>
      <c r="H65" s="297" t="s">
        <v>760</v>
      </c>
      <c r="I65" s="127" t="s">
        <v>19021</v>
      </c>
    </row>
    <row r="66" spans="1:9" ht="96.6">
      <c r="A66" s="127" t="str">
        <f t="shared" si="0"/>
        <v>InstructionsA72</v>
      </c>
      <c r="B66" s="127" t="s">
        <v>380</v>
      </c>
      <c r="C66" s="127" t="s">
        <v>761</v>
      </c>
      <c r="D66" s="127" t="s">
        <v>762</v>
      </c>
      <c r="E66" s="245" t="s">
        <v>763</v>
      </c>
      <c r="F66" s="246" t="s">
        <v>764</v>
      </c>
      <c r="G66" s="257" t="s">
        <v>765</v>
      </c>
      <c r="H66" s="297" t="s">
        <v>766</v>
      </c>
      <c r="I66" s="127" t="s">
        <v>19022</v>
      </c>
    </row>
    <row r="67" spans="1:9" ht="41.4">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ht="13.8">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ht="13.8">
      <c r="A77" s="127" t="str">
        <f t="shared" si="4"/>
        <v>DefinitionsB11</v>
      </c>
      <c r="B77" s="127" t="s">
        <v>773</v>
      </c>
      <c r="C77" s="127" t="s">
        <v>826</v>
      </c>
      <c r="D77" s="251" t="s">
        <v>827</v>
      </c>
      <c r="E77" s="251" t="s">
        <v>828</v>
      </c>
      <c r="F77" s="260" t="s">
        <v>829</v>
      </c>
      <c r="G77" s="261" t="s">
        <v>830</v>
      </c>
      <c r="H77" s="297" t="s">
        <v>831</v>
      </c>
      <c r="I77" s="189" t="s">
        <v>19038</v>
      </c>
    </row>
    <row r="78" spans="1:9" ht="13.8">
      <c r="A78" s="127" t="str">
        <f t="shared" si="4"/>
        <v>DefinitionsB12</v>
      </c>
      <c r="B78" s="127" t="s">
        <v>773</v>
      </c>
      <c r="C78" s="127" t="s">
        <v>832</v>
      </c>
      <c r="D78" s="251" t="s">
        <v>833</v>
      </c>
      <c r="E78" s="251" t="s">
        <v>834</v>
      </c>
      <c r="F78" s="260" t="s">
        <v>835</v>
      </c>
      <c r="G78" s="262" t="s">
        <v>836</v>
      </c>
      <c r="H78" s="297" t="s">
        <v>19036</v>
      </c>
      <c r="I78" s="189" t="s">
        <v>19039</v>
      </c>
    </row>
    <row r="79" spans="1:9" ht="13.8">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6.4">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2.8">
      <c r="A89" s="127" t="str">
        <f t="shared" si="4"/>
        <v>DefinitionsC3</v>
      </c>
      <c r="B89" s="127" t="s">
        <v>773</v>
      </c>
      <c r="C89" s="127" t="s">
        <v>894</v>
      </c>
      <c r="D89" s="127" t="s">
        <v>895</v>
      </c>
      <c r="E89" s="245" t="s">
        <v>896</v>
      </c>
      <c r="F89" s="246" t="s">
        <v>897</v>
      </c>
      <c r="G89" s="127" t="s">
        <v>898</v>
      </c>
      <c r="H89" s="297" t="s">
        <v>899</v>
      </c>
      <c r="I89" s="127" t="s">
        <v>19045</v>
      </c>
    </row>
    <row r="90" spans="1:9" ht="55.2">
      <c r="A90" s="127" t="str">
        <f t="shared" ref="A90" si="5">B90&amp;C90</f>
        <v>DefinitionsC4</v>
      </c>
      <c r="B90" s="127" t="s">
        <v>773</v>
      </c>
      <c r="C90" s="127" t="s">
        <v>900</v>
      </c>
      <c r="D90" s="127" t="s">
        <v>901</v>
      </c>
      <c r="E90" s="249" t="s">
        <v>902</v>
      </c>
      <c r="F90" s="246" t="s">
        <v>903</v>
      </c>
      <c r="G90" s="254" t="s">
        <v>904</v>
      </c>
      <c r="H90" s="297" t="s">
        <v>905</v>
      </c>
      <c r="I90" s="311" t="s">
        <v>19041</v>
      </c>
    </row>
    <row r="91" spans="1:9" ht="179.4">
      <c r="A91" s="127" t="str">
        <f>B91&amp;C91</f>
        <v>DefinitionsC5</v>
      </c>
      <c r="B91" s="127" t="s">
        <v>773</v>
      </c>
      <c r="C91" s="127" t="s">
        <v>906</v>
      </c>
      <c r="D91" s="127" t="s">
        <v>907</v>
      </c>
      <c r="E91" s="245" t="s">
        <v>908</v>
      </c>
      <c r="F91" s="246" t="s">
        <v>909</v>
      </c>
      <c r="G91" s="127" t="s">
        <v>910</v>
      </c>
      <c r="H91" s="297" t="s">
        <v>911</v>
      </c>
      <c r="I91" s="127" t="s">
        <v>19046</v>
      </c>
    </row>
    <row r="92" spans="1:9" ht="151.80000000000001">
      <c r="A92" s="127" t="str">
        <f>B92&amp;C92</f>
        <v>DefinitionsC6</v>
      </c>
      <c r="B92" s="127" t="s">
        <v>773</v>
      </c>
      <c r="C92" s="127" t="s">
        <v>912</v>
      </c>
      <c r="D92" s="127" t="s">
        <v>913</v>
      </c>
      <c r="E92" s="245" t="s">
        <v>914</v>
      </c>
      <c r="F92" s="246" t="s">
        <v>915</v>
      </c>
      <c r="G92" s="127" t="s">
        <v>916</v>
      </c>
      <c r="H92" s="297" t="s">
        <v>917</v>
      </c>
      <c r="I92" s="127" t="s">
        <v>19047</v>
      </c>
    </row>
    <row r="93" spans="1:9" ht="127.8">
      <c r="A93" s="127" t="str">
        <f t="shared" si="4"/>
        <v>DefinitionsC7</v>
      </c>
      <c r="B93" s="127" t="s">
        <v>773</v>
      </c>
      <c r="C93" s="127" t="s">
        <v>918</v>
      </c>
      <c r="D93" s="127" t="s">
        <v>919</v>
      </c>
      <c r="E93" s="245" t="s">
        <v>920</v>
      </c>
      <c r="F93" s="246" t="s">
        <v>921</v>
      </c>
      <c r="G93" s="127" t="s">
        <v>922</v>
      </c>
      <c r="H93" s="297" t="s">
        <v>923</v>
      </c>
      <c r="I93" s="127" t="s">
        <v>19051</v>
      </c>
    </row>
    <row r="94" spans="1:9" ht="124.2">
      <c r="A94" s="127" t="str">
        <f t="shared" si="4"/>
        <v>DefinitionsC8</v>
      </c>
      <c r="B94" s="127" t="s">
        <v>773</v>
      </c>
      <c r="C94" s="127" t="s">
        <v>924</v>
      </c>
      <c r="D94" s="127" t="s">
        <v>925</v>
      </c>
      <c r="E94" s="245" t="s">
        <v>926</v>
      </c>
      <c r="F94" s="246" t="s">
        <v>927</v>
      </c>
      <c r="G94" s="127" t="s">
        <v>928</v>
      </c>
      <c r="H94" s="297" t="s">
        <v>929</v>
      </c>
      <c r="I94" s="127" t="s">
        <v>19049</v>
      </c>
    </row>
    <row r="95" spans="1:9" ht="69">
      <c r="A95" s="127" t="str">
        <f t="shared" si="4"/>
        <v>DefinitionsC9</v>
      </c>
      <c r="B95" s="127" t="s">
        <v>773</v>
      </c>
      <c r="C95" s="127" t="s">
        <v>930</v>
      </c>
      <c r="D95" s="127" t="s">
        <v>931</v>
      </c>
      <c r="E95" s="245" t="s">
        <v>932</v>
      </c>
      <c r="F95" s="246" t="s">
        <v>933</v>
      </c>
      <c r="G95" s="127" t="s">
        <v>934</v>
      </c>
      <c r="H95" s="297" t="s">
        <v>935</v>
      </c>
      <c r="I95" s="127" t="s">
        <v>19050</v>
      </c>
    </row>
    <row r="96" spans="1:9" ht="207">
      <c r="A96" s="127" t="str">
        <f t="shared" si="4"/>
        <v>DefinitionsC10</v>
      </c>
      <c r="B96" s="127" t="s">
        <v>773</v>
      </c>
      <c r="C96" s="127" t="s">
        <v>936</v>
      </c>
      <c r="D96" s="127" t="s">
        <v>937</v>
      </c>
      <c r="E96" s="245" t="s">
        <v>938</v>
      </c>
      <c r="F96" s="246" t="s">
        <v>939</v>
      </c>
      <c r="G96" s="127" t="s">
        <v>940</v>
      </c>
      <c r="H96" s="297" t="s">
        <v>941</v>
      </c>
      <c r="I96" s="127" t="s">
        <v>19052</v>
      </c>
    </row>
    <row r="97" spans="1:9" ht="41.4" customHeight="1">
      <c r="A97" s="127" t="str">
        <f t="shared" si="4"/>
        <v>DefinitionsC11</v>
      </c>
      <c r="B97" s="127" t="s">
        <v>773</v>
      </c>
      <c r="C97" s="127" t="s">
        <v>942</v>
      </c>
      <c r="D97" s="251" t="s">
        <v>943</v>
      </c>
      <c r="E97" s="252" t="s">
        <v>944</v>
      </c>
      <c r="F97" s="259" t="s">
        <v>945</v>
      </c>
      <c r="G97" s="261" t="s">
        <v>946</v>
      </c>
      <c r="H97" s="303" t="s">
        <v>947</v>
      </c>
      <c r="I97" s="127" t="s">
        <v>19042</v>
      </c>
    </row>
    <row r="98" spans="1:9" ht="41.4" customHeight="1">
      <c r="A98" s="127" t="str">
        <f t="shared" si="4"/>
        <v>DefinitionsC12</v>
      </c>
      <c r="B98" s="127" t="s">
        <v>773</v>
      </c>
      <c r="C98" s="127" t="s">
        <v>948</v>
      </c>
      <c r="D98" s="251" t="s">
        <v>949</v>
      </c>
      <c r="E98" s="252" t="s">
        <v>950</v>
      </c>
      <c r="F98" s="259" t="s">
        <v>951</v>
      </c>
      <c r="G98" s="262" t="s">
        <v>952</v>
      </c>
      <c r="H98" s="297" t="s">
        <v>953</v>
      </c>
      <c r="I98" s="127" t="s">
        <v>19043</v>
      </c>
    </row>
    <row r="99" spans="1:9" ht="138">
      <c r="A99" s="127" t="str">
        <f t="shared" si="4"/>
        <v>DefinitionsC13</v>
      </c>
      <c r="B99" s="127" t="s">
        <v>773</v>
      </c>
      <c r="C99" s="127" t="s">
        <v>954</v>
      </c>
      <c r="D99" s="251" t="s">
        <v>955</v>
      </c>
      <c r="E99" s="252" t="s">
        <v>956</v>
      </c>
      <c r="F99" s="260" t="s">
        <v>957</v>
      </c>
      <c r="G99" s="262" t="s">
        <v>958</v>
      </c>
      <c r="H99" s="297" t="s">
        <v>959</v>
      </c>
      <c r="I99" s="127" t="s">
        <v>19053</v>
      </c>
    </row>
    <row r="100" spans="1:9" ht="69">
      <c r="A100" s="127" t="str">
        <f>B100&amp;C100</f>
        <v>DefinitionsC14</v>
      </c>
      <c r="B100" s="127" t="s">
        <v>773</v>
      </c>
      <c r="C100" s="127" t="s">
        <v>960</v>
      </c>
      <c r="D100" s="127" t="s">
        <v>961</v>
      </c>
      <c r="E100" s="245" t="s">
        <v>962</v>
      </c>
      <c r="F100" s="246" t="s">
        <v>963</v>
      </c>
      <c r="G100" s="127" t="s">
        <v>964</v>
      </c>
      <c r="H100" s="297" t="s">
        <v>965</v>
      </c>
      <c r="I100" s="127" t="s">
        <v>19054</v>
      </c>
    </row>
    <row r="101" spans="1:9" ht="165.6">
      <c r="A101" s="127" t="str">
        <f t="shared" si="4"/>
        <v>DefinitionsC15</v>
      </c>
      <c r="B101" s="127" t="s">
        <v>773</v>
      </c>
      <c r="C101" s="127" t="s">
        <v>966</v>
      </c>
      <c r="D101" s="127" t="s">
        <v>967</v>
      </c>
      <c r="E101" s="249" t="s">
        <v>968</v>
      </c>
      <c r="F101" s="246" t="s">
        <v>969</v>
      </c>
      <c r="G101" s="247" t="s">
        <v>970</v>
      </c>
      <c r="H101" s="297" t="s">
        <v>971</v>
      </c>
      <c r="I101" s="127" t="s">
        <v>19055</v>
      </c>
    </row>
    <row r="102" spans="1:9" ht="69">
      <c r="A102" s="127" t="str">
        <f>B102&amp;C102</f>
        <v>DefinitionsC16</v>
      </c>
      <c r="B102" s="127" t="s">
        <v>773</v>
      </c>
      <c r="C102" s="127" t="s">
        <v>972</v>
      </c>
      <c r="D102" s="127" t="s">
        <v>973</v>
      </c>
      <c r="E102" s="245" t="s">
        <v>974</v>
      </c>
      <c r="F102" s="246" t="s">
        <v>975</v>
      </c>
      <c r="G102" s="127" t="s">
        <v>976</v>
      </c>
      <c r="H102" s="297" t="s">
        <v>977</v>
      </c>
      <c r="I102" s="127" t="s">
        <v>19056</v>
      </c>
    </row>
    <row r="103" spans="1:9" ht="96.6">
      <c r="A103" s="127" t="str">
        <f>B103&amp;C103</f>
        <v>DefinitionsC17</v>
      </c>
      <c r="B103" s="127" t="s">
        <v>773</v>
      </c>
      <c r="C103" s="127" t="s">
        <v>978</v>
      </c>
      <c r="D103" s="127" t="s">
        <v>979</v>
      </c>
      <c r="E103" s="245" t="s">
        <v>980</v>
      </c>
      <c r="F103" s="246" t="s">
        <v>981</v>
      </c>
      <c r="G103" s="127" t="s">
        <v>982</v>
      </c>
      <c r="H103" s="297" t="s">
        <v>983</v>
      </c>
      <c r="I103" s="127" t="s">
        <v>19057</v>
      </c>
    </row>
    <row r="104" spans="1:9" ht="262.2">
      <c r="A104" s="127" t="str">
        <f>B104&amp;C104</f>
        <v>DefinitionsC18</v>
      </c>
      <c r="B104" s="127" t="s">
        <v>773</v>
      </c>
      <c r="C104" s="127" t="s">
        <v>984</v>
      </c>
      <c r="D104" s="127" t="s">
        <v>985</v>
      </c>
      <c r="E104" s="245" t="s">
        <v>986</v>
      </c>
      <c r="F104" s="246" t="s">
        <v>987</v>
      </c>
      <c r="G104" s="127" t="s">
        <v>988</v>
      </c>
      <c r="H104" s="297" t="s">
        <v>989</v>
      </c>
      <c r="I104" s="127" t="s">
        <v>19058</v>
      </c>
    </row>
    <row r="105" spans="1:9" ht="220.8">
      <c r="A105" s="127" t="str">
        <f>B105&amp;C105</f>
        <v>DefinitionsC19</v>
      </c>
      <c r="B105" s="127" t="s">
        <v>773</v>
      </c>
      <c r="C105" s="127" t="s">
        <v>990</v>
      </c>
      <c r="D105" s="127" t="s">
        <v>991</v>
      </c>
      <c r="E105" s="245" t="s">
        <v>992</v>
      </c>
      <c r="F105" s="246" t="s">
        <v>993</v>
      </c>
      <c r="G105" s="254" t="s">
        <v>994</v>
      </c>
      <c r="H105" s="297" t="s">
        <v>995</v>
      </c>
      <c r="I105" s="127" t="s">
        <v>19059</v>
      </c>
    </row>
    <row r="106" spans="1:9" ht="124.2">
      <c r="A106" s="127" t="str">
        <f t="shared" si="4"/>
        <v>DefinitionsC20</v>
      </c>
      <c r="B106" s="127" t="s">
        <v>773</v>
      </c>
      <c r="C106" s="127" t="s">
        <v>996</v>
      </c>
      <c r="D106" s="251" t="s">
        <v>997</v>
      </c>
      <c r="E106" s="252" t="s">
        <v>998</v>
      </c>
      <c r="F106" s="260" t="s">
        <v>999</v>
      </c>
      <c r="G106" s="261" t="s">
        <v>1000</v>
      </c>
      <c r="H106" s="297" t="s">
        <v>1001</v>
      </c>
      <c r="I106" s="127" t="s">
        <v>19060</v>
      </c>
    </row>
    <row r="107" spans="1:9" ht="82.8">
      <c r="A107" s="127" t="str">
        <f>B107&amp;C107</f>
        <v>DefinitionsC21</v>
      </c>
      <c r="B107" s="127" t="s">
        <v>773</v>
      </c>
      <c r="C107" s="127" t="s">
        <v>1002</v>
      </c>
      <c r="D107" s="127" t="s">
        <v>1003</v>
      </c>
      <c r="E107" s="245" t="s">
        <v>1004</v>
      </c>
      <c r="F107" s="246" t="s">
        <v>1005</v>
      </c>
      <c r="G107" s="127" t="s">
        <v>1006</v>
      </c>
      <c r="H107" s="297" t="s">
        <v>1007</v>
      </c>
      <c r="I107" s="127" t="s">
        <v>19061</v>
      </c>
    </row>
    <row r="108" spans="1:9" ht="27.6">
      <c r="A108" s="127" t="str">
        <f t="shared" si="4"/>
        <v>DeclarationD2</v>
      </c>
      <c r="B108" s="127" t="s">
        <v>1008</v>
      </c>
      <c r="C108" s="127" t="s">
        <v>1009</v>
      </c>
      <c r="D108" s="251" t="s">
        <v>1010</v>
      </c>
      <c r="E108" s="251" t="s">
        <v>1011</v>
      </c>
      <c r="F108" s="259" t="s">
        <v>1012</v>
      </c>
      <c r="G108" s="264" t="s">
        <v>1013</v>
      </c>
      <c r="H108" s="297" t="s">
        <v>1014</v>
      </c>
      <c r="I108" s="189" t="s">
        <v>19063</v>
      </c>
    </row>
    <row r="109" spans="1:9" ht="27.6">
      <c r="A109" s="127" t="str">
        <f t="shared" si="4"/>
        <v>DeclarationF3</v>
      </c>
      <c r="B109" s="127" t="s">
        <v>1008</v>
      </c>
      <c r="C109" s="127" t="s">
        <v>1015</v>
      </c>
      <c r="D109" s="127" t="s">
        <v>1016</v>
      </c>
      <c r="E109" s="245" t="s">
        <v>1017</v>
      </c>
      <c r="F109" s="246" t="s">
        <v>1018</v>
      </c>
      <c r="G109" s="127" t="s">
        <v>1019</v>
      </c>
      <c r="H109" s="297" t="s">
        <v>1020</v>
      </c>
      <c r="I109" s="127" t="s">
        <v>19064</v>
      </c>
    </row>
    <row r="110" spans="1:9">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1.4">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6">
      <c r="A115" s="127" t="str">
        <f t="shared" si="4"/>
        <v>DeclarationB8</v>
      </c>
      <c r="B115" s="127" t="s">
        <v>1008</v>
      </c>
      <c r="C115" s="127" t="s">
        <v>809</v>
      </c>
      <c r="D115" s="127" t="s">
        <v>1048</v>
      </c>
      <c r="E115" s="245" t="s">
        <v>1049</v>
      </c>
      <c r="F115" s="246" t="s">
        <v>1050</v>
      </c>
      <c r="G115" s="127" t="s">
        <v>1051</v>
      </c>
      <c r="H115" s="297" t="s">
        <v>1052</v>
      </c>
      <c r="I115" s="127" t="s">
        <v>19069</v>
      </c>
    </row>
    <row r="116" spans="1:9" ht="15.6">
      <c r="A116" s="127" t="str">
        <f t="shared" si="4"/>
        <v>DeclarationB9</v>
      </c>
      <c r="B116" s="127" t="s">
        <v>1008</v>
      </c>
      <c r="C116" s="127" t="s">
        <v>815</v>
      </c>
      <c r="D116" s="127" t="s">
        <v>1053</v>
      </c>
      <c r="E116" s="245" t="s">
        <v>1054</v>
      </c>
      <c r="F116" s="246" t="s">
        <v>1055</v>
      </c>
      <c r="G116" s="127" t="s">
        <v>1056</v>
      </c>
      <c r="H116" s="297" t="s">
        <v>1057</v>
      </c>
      <c r="I116" s="127" t="s">
        <v>19070</v>
      </c>
    </row>
    <row r="117" spans="1:9">
      <c r="A117" s="127" t="str">
        <f t="shared" si="4"/>
        <v>DeclarationB10</v>
      </c>
      <c r="B117" s="127" t="s">
        <v>1008</v>
      </c>
      <c r="C117" s="127" t="s">
        <v>821</v>
      </c>
      <c r="D117" s="127" t="s">
        <v>1058</v>
      </c>
      <c r="E117" s="245" t="s">
        <v>1059</v>
      </c>
      <c r="F117" s="246" t="s">
        <v>1060</v>
      </c>
      <c r="G117" s="127" t="s">
        <v>1061</v>
      </c>
      <c r="H117" s="297" t="s">
        <v>1062</v>
      </c>
      <c r="I117" s="127" t="s">
        <v>19071</v>
      </c>
    </row>
    <row r="118" spans="1:9">
      <c r="A118" s="127" t="str">
        <f>B118&amp;C118</f>
        <v>DeclarationB10A</v>
      </c>
      <c r="B118" s="127" t="s">
        <v>1008</v>
      </c>
      <c r="C118" s="127" t="s">
        <v>1063</v>
      </c>
      <c r="D118" s="127" t="s">
        <v>1058</v>
      </c>
      <c r="E118" s="245" t="s">
        <v>1059</v>
      </c>
      <c r="F118" s="246" t="s">
        <v>1064</v>
      </c>
      <c r="G118" s="127" t="s">
        <v>1061</v>
      </c>
      <c r="H118" s="297" t="s">
        <v>1062</v>
      </c>
      <c r="I118" s="127" t="s">
        <v>19071</v>
      </c>
    </row>
    <row r="119" spans="1:9">
      <c r="A119" s="127" t="str">
        <f>B119&amp;C119</f>
        <v>DeclarationB10C</v>
      </c>
      <c r="B119" s="127" t="s">
        <v>1008</v>
      </c>
      <c r="C119" s="127" t="s">
        <v>1065</v>
      </c>
      <c r="D119" s="127" t="s">
        <v>1066</v>
      </c>
      <c r="E119" s="245" t="s">
        <v>1067</v>
      </c>
      <c r="F119" s="246" t="s">
        <v>1068</v>
      </c>
      <c r="G119" s="127" t="s">
        <v>1069</v>
      </c>
      <c r="H119" s="297" t="s">
        <v>1070</v>
      </c>
      <c r="I119" s="127" t="s">
        <v>19072</v>
      </c>
    </row>
    <row r="120" spans="1:9" ht="27.6">
      <c r="A120" s="127" t="str">
        <f>B120&amp;C120</f>
        <v>DeclarationB10B</v>
      </c>
      <c r="B120" s="127" t="s">
        <v>1008</v>
      </c>
      <c r="C120" s="127" t="s">
        <v>1071</v>
      </c>
      <c r="D120" s="127" t="s">
        <v>1072</v>
      </c>
      <c r="E120" s="245" t="s">
        <v>1073</v>
      </c>
      <c r="F120" s="246" t="s">
        <v>1074</v>
      </c>
      <c r="G120" s="127" t="s">
        <v>1075</v>
      </c>
      <c r="H120" s="297" t="s">
        <v>1076</v>
      </c>
      <c r="I120" s="127" t="s">
        <v>19073</v>
      </c>
    </row>
    <row r="121" spans="1:9" ht="27.6">
      <c r="A121" s="127" t="str">
        <f>B121&amp;C121</f>
        <v>DeclarationD11</v>
      </c>
      <c r="B121" s="127" t="s">
        <v>1008</v>
      </c>
      <c r="C121" s="127" t="s">
        <v>1077</v>
      </c>
      <c r="D121" s="127" t="s">
        <v>1078</v>
      </c>
      <c r="E121" s="245" t="s">
        <v>1079</v>
      </c>
      <c r="F121" s="246" t="s">
        <v>1080</v>
      </c>
      <c r="G121" s="127" t="s">
        <v>1081</v>
      </c>
      <c r="H121" s="297" t="s">
        <v>1082</v>
      </c>
      <c r="I121" s="127" t="s">
        <v>19074</v>
      </c>
    </row>
    <row r="122" spans="1:9">
      <c r="A122" s="127" t="str">
        <f t="shared" si="4"/>
        <v>DeclarationB12</v>
      </c>
      <c r="B122" s="127" t="s">
        <v>1008</v>
      </c>
      <c r="C122" s="127" t="s">
        <v>832</v>
      </c>
      <c r="D122" s="127" t="s">
        <v>1083</v>
      </c>
      <c r="E122" s="245" t="s">
        <v>1084</v>
      </c>
      <c r="F122" s="246" t="s">
        <v>1085</v>
      </c>
      <c r="G122" s="127" t="s">
        <v>1086</v>
      </c>
      <c r="H122" s="297" t="s">
        <v>1087</v>
      </c>
      <c r="I122" s="127" t="s">
        <v>19075</v>
      </c>
    </row>
    <row r="123" spans="1:9">
      <c r="A123" s="127" t="str">
        <f t="shared" si="4"/>
        <v>DeclarationB13</v>
      </c>
      <c r="B123" s="127" t="s">
        <v>1008</v>
      </c>
      <c r="C123" s="127" t="s">
        <v>837</v>
      </c>
      <c r="D123" s="127" t="s">
        <v>1088</v>
      </c>
      <c r="E123" s="245" t="s">
        <v>1089</v>
      </c>
      <c r="F123" s="246" t="s">
        <v>1090</v>
      </c>
      <c r="G123" s="127" t="s">
        <v>1091</v>
      </c>
      <c r="H123" s="297" t="s">
        <v>1092</v>
      </c>
      <c r="I123" s="127" t="s">
        <v>19076</v>
      </c>
    </row>
    <row r="124" spans="1:9">
      <c r="A124" s="127" t="str">
        <f t="shared" si="4"/>
        <v>DeclarationB14</v>
      </c>
      <c r="B124" s="127" t="s">
        <v>1008</v>
      </c>
      <c r="C124" s="127" t="s">
        <v>843</v>
      </c>
      <c r="D124" s="127" t="s">
        <v>1093</v>
      </c>
      <c r="E124" s="245" t="s">
        <v>1094</v>
      </c>
      <c r="F124" s="246" t="s">
        <v>1095</v>
      </c>
      <c r="G124" s="127" t="s">
        <v>1096</v>
      </c>
      <c r="H124" s="297" t="s">
        <v>1097</v>
      </c>
      <c r="I124" s="127" t="s">
        <v>19077</v>
      </c>
    </row>
    <row r="125" spans="1:9">
      <c r="A125" s="127" t="str">
        <f t="shared" si="4"/>
        <v>DeclarationB15</v>
      </c>
      <c r="B125" s="127" t="s">
        <v>1008</v>
      </c>
      <c r="C125" s="127" t="s">
        <v>849</v>
      </c>
      <c r="D125" s="127" t="s">
        <v>1098</v>
      </c>
      <c r="E125" s="245" t="s">
        <v>1099</v>
      </c>
      <c r="F125" s="246" t="s">
        <v>1100</v>
      </c>
      <c r="G125" s="127" t="s">
        <v>1101</v>
      </c>
      <c r="H125" s="297" t="s">
        <v>1102</v>
      </c>
      <c r="I125" s="127" t="s">
        <v>19078</v>
      </c>
    </row>
    <row r="126" spans="1:9">
      <c r="A126" s="127" t="str">
        <f t="shared" si="4"/>
        <v>DeclarationB16</v>
      </c>
      <c r="B126" s="127" t="s">
        <v>1008</v>
      </c>
      <c r="C126" s="127" t="s">
        <v>855</v>
      </c>
      <c r="D126" s="127" t="s">
        <v>1103</v>
      </c>
      <c r="E126" s="245" t="s">
        <v>1104</v>
      </c>
      <c r="F126" s="246" t="s">
        <v>1105</v>
      </c>
      <c r="G126" s="127" t="s">
        <v>1106</v>
      </c>
      <c r="H126" s="297" t="s">
        <v>1107</v>
      </c>
      <c r="I126" s="127" t="s">
        <v>19079</v>
      </c>
    </row>
    <row r="127" spans="1:9">
      <c r="A127" s="127" t="str">
        <f t="shared" si="4"/>
        <v>DeclarationB17</v>
      </c>
      <c r="B127" s="127" t="s">
        <v>1008</v>
      </c>
      <c r="C127" s="127" t="s">
        <v>858</v>
      </c>
      <c r="D127" s="127" t="s">
        <v>1108</v>
      </c>
      <c r="E127" s="245" t="s">
        <v>1109</v>
      </c>
      <c r="F127" s="246" t="s">
        <v>1110</v>
      </c>
      <c r="G127" s="127" t="s">
        <v>1111</v>
      </c>
      <c r="H127" s="297" t="s">
        <v>1112</v>
      </c>
      <c r="I127" s="127" t="s">
        <v>19080</v>
      </c>
    </row>
    <row r="128" spans="1:9">
      <c r="A128" s="127" t="str">
        <f t="shared" si="4"/>
        <v>DeclarationB18</v>
      </c>
      <c r="B128" s="127" t="s">
        <v>1008</v>
      </c>
      <c r="C128" s="127" t="s">
        <v>864</v>
      </c>
      <c r="D128" s="127" t="s">
        <v>1113</v>
      </c>
      <c r="E128" s="245" t="s">
        <v>1114</v>
      </c>
      <c r="F128" s="246" t="s">
        <v>1115</v>
      </c>
      <c r="G128" s="127" t="s">
        <v>1116</v>
      </c>
      <c r="H128" s="297" t="s">
        <v>1117</v>
      </c>
      <c r="I128" s="127" t="s">
        <v>19081</v>
      </c>
    </row>
    <row r="129" spans="1:9">
      <c r="A129" s="127" t="str">
        <f t="shared" si="4"/>
        <v>DeclarationB19</v>
      </c>
      <c r="B129" s="127" t="s">
        <v>1008</v>
      </c>
      <c r="C129" s="127" t="s">
        <v>870</v>
      </c>
      <c r="D129" s="127" t="s">
        <v>1118</v>
      </c>
      <c r="E129" s="245" t="s">
        <v>1119</v>
      </c>
      <c r="F129" s="246" t="s">
        <v>1120</v>
      </c>
      <c r="G129" s="127" t="s">
        <v>1121</v>
      </c>
      <c r="H129" s="297" t="s">
        <v>1122</v>
      </c>
      <c r="I129" s="127" t="s">
        <v>19082</v>
      </c>
    </row>
    <row r="130" spans="1:9">
      <c r="A130" s="127" t="str">
        <f t="shared" si="4"/>
        <v>DeclarationB20</v>
      </c>
      <c r="B130" s="127" t="s">
        <v>1008</v>
      </c>
      <c r="C130" s="127" t="s">
        <v>876</v>
      </c>
      <c r="D130" s="127" t="s">
        <v>1123</v>
      </c>
      <c r="E130" s="245" t="s">
        <v>1124</v>
      </c>
      <c r="F130" s="246" t="s">
        <v>1125</v>
      </c>
      <c r="G130" s="127" t="s">
        <v>1126</v>
      </c>
      <c r="H130" s="297" t="s">
        <v>1127</v>
      </c>
      <c r="I130" s="127" t="s">
        <v>19083</v>
      </c>
    </row>
    <row r="131" spans="1:9">
      <c r="A131" s="127" t="str">
        <f t="shared" si="4"/>
        <v>DeclarationB21</v>
      </c>
      <c r="B131" s="127" t="s">
        <v>1008</v>
      </c>
      <c r="C131" s="127" t="s">
        <v>882</v>
      </c>
      <c r="D131" s="127" t="s">
        <v>1128</v>
      </c>
      <c r="E131" s="245" t="s">
        <v>1129</v>
      </c>
      <c r="F131" s="246" t="s">
        <v>1130</v>
      </c>
      <c r="G131" s="127" t="s">
        <v>1131</v>
      </c>
      <c r="H131" s="297" t="s">
        <v>1132</v>
      </c>
      <c r="I131" s="127" t="s">
        <v>19084</v>
      </c>
    </row>
    <row r="132" spans="1:9">
      <c r="A132" s="127" t="str">
        <f t="shared" si="4"/>
        <v>DeclarationB22</v>
      </c>
      <c r="B132" s="127" t="s">
        <v>1008</v>
      </c>
      <c r="C132" s="127" t="s">
        <v>1133</v>
      </c>
      <c r="D132" s="127" t="s">
        <v>1134</v>
      </c>
      <c r="E132" s="245" t="s">
        <v>1135</v>
      </c>
      <c r="F132" s="246" t="s">
        <v>1136</v>
      </c>
      <c r="G132" s="127" t="s">
        <v>1137</v>
      </c>
      <c r="H132" s="297" t="s">
        <v>1138</v>
      </c>
      <c r="I132" s="127" t="s">
        <v>19085</v>
      </c>
    </row>
    <row r="133" spans="1:9" ht="27.6">
      <c r="A133" s="127" t="str">
        <f t="shared" si="4"/>
        <v>DeclarationB24</v>
      </c>
      <c r="B133" s="127" t="s">
        <v>1008</v>
      </c>
      <c r="C133" s="127" t="s">
        <v>1139</v>
      </c>
      <c r="D133" s="127" t="s">
        <v>1140</v>
      </c>
      <c r="E133" s="245" t="s">
        <v>1141</v>
      </c>
      <c r="F133" s="246" t="s">
        <v>1142</v>
      </c>
      <c r="G133" s="127" t="s">
        <v>1143</v>
      </c>
      <c r="H133" s="297" t="s">
        <v>1144</v>
      </c>
      <c r="I133" s="127" t="s">
        <v>19086</v>
      </c>
    </row>
    <row r="134" spans="1:9" ht="52.2">
      <c r="A134" s="127" t="str">
        <f>B134&amp;C134</f>
        <v>DeclarationB25</v>
      </c>
      <c r="B134" s="127" t="s">
        <v>1008</v>
      </c>
      <c r="C134" s="127" t="s">
        <v>1145</v>
      </c>
      <c r="D134" s="127" t="s">
        <v>1146</v>
      </c>
      <c r="E134" s="245" t="s">
        <v>1147</v>
      </c>
      <c r="F134" s="291" t="s">
        <v>1148</v>
      </c>
      <c r="G134" s="127" t="s">
        <v>1149</v>
      </c>
      <c r="H134" s="297" t="s">
        <v>1150</v>
      </c>
      <c r="I134" s="127" t="s">
        <v>19087</v>
      </c>
    </row>
    <row r="135" spans="1:9" ht="27.6">
      <c r="A135" s="127" t="str">
        <f>B135&amp;C135</f>
        <v>DeclarationB31</v>
      </c>
      <c r="B135" s="127" t="s">
        <v>1008</v>
      </c>
      <c r="C135" s="127" t="s">
        <v>1151</v>
      </c>
      <c r="D135" s="127" t="s">
        <v>1152</v>
      </c>
      <c r="E135" s="127" t="s">
        <v>1153</v>
      </c>
      <c r="F135" s="291" t="s">
        <v>1154</v>
      </c>
      <c r="G135" s="127" t="s">
        <v>1155</v>
      </c>
      <c r="H135" s="297" t="s">
        <v>1156</v>
      </c>
      <c r="I135" s="127" t="s">
        <v>19088</v>
      </c>
    </row>
    <row r="136" spans="1:9" ht="69">
      <c r="A136" s="127" t="str">
        <f t="shared" si="4"/>
        <v>DeclarationB37</v>
      </c>
      <c r="B136" s="127" t="s">
        <v>1008</v>
      </c>
      <c r="C136" s="127" t="s">
        <v>1157</v>
      </c>
      <c r="D136" s="127" t="s">
        <v>1158</v>
      </c>
      <c r="E136" s="127" t="s">
        <v>1159</v>
      </c>
      <c r="F136" s="246" t="s">
        <v>1160</v>
      </c>
      <c r="G136" s="127" t="s">
        <v>1161</v>
      </c>
      <c r="H136" s="297" t="s">
        <v>1162</v>
      </c>
      <c r="I136" s="127" t="s">
        <v>19090</v>
      </c>
    </row>
    <row r="137" spans="1:9" ht="28.8">
      <c r="A137" s="127" t="str">
        <f t="shared" si="4"/>
        <v>DeclarationB43</v>
      </c>
      <c r="B137" s="127" t="s">
        <v>1008</v>
      </c>
      <c r="C137" s="127" t="s">
        <v>1163</v>
      </c>
      <c r="D137" s="127" t="s">
        <v>1164</v>
      </c>
      <c r="E137" s="245" t="s">
        <v>1165</v>
      </c>
      <c r="F137" s="246" t="s">
        <v>1166</v>
      </c>
      <c r="G137" s="127" t="s">
        <v>1167</v>
      </c>
      <c r="H137" s="297" t="s">
        <v>1168</v>
      </c>
      <c r="I137" s="127" t="s">
        <v>19091</v>
      </c>
    </row>
    <row r="138" spans="1:9" ht="28.8">
      <c r="A138" s="127" t="str">
        <f t="shared" si="4"/>
        <v>DeclarationB49</v>
      </c>
      <c r="B138" s="127" t="s">
        <v>1008</v>
      </c>
      <c r="C138" s="127" t="s">
        <v>1169</v>
      </c>
      <c r="D138" s="127" t="s">
        <v>1170</v>
      </c>
      <c r="E138" s="245" t="s">
        <v>1171</v>
      </c>
      <c r="F138" s="291" t="s">
        <v>1172</v>
      </c>
      <c r="G138" s="127" t="s">
        <v>1173</v>
      </c>
      <c r="H138" s="297" t="s">
        <v>1174</v>
      </c>
      <c r="I138" s="127" t="s">
        <v>19195</v>
      </c>
    </row>
    <row r="139" spans="1:9" ht="43.2">
      <c r="A139" s="127" t="str">
        <f t="shared" si="4"/>
        <v>DeclarationB55</v>
      </c>
      <c r="B139" s="127" t="s">
        <v>1008</v>
      </c>
      <c r="C139" s="127" t="s">
        <v>1175</v>
      </c>
      <c r="D139" s="127" t="s">
        <v>1176</v>
      </c>
      <c r="E139" s="249" t="s">
        <v>1177</v>
      </c>
      <c r="F139" s="246" t="s">
        <v>1178</v>
      </c>
      <c r="G139" s="127" t="s">
        <v>1179</v>
      </c>
      <c r="H139" s="297" t="s">
        <v>1180</v>
      </c>
      <c r="I139" s="127" t="s">
        <v>19196</v>
      </c>
    </row>
    <row r="140" spans="1:9" ht="55.2">
      <c r="A140" s="127" t="str">
        <f t="shared" si="4"/>
        <v>DeclarationB61</v>
      </c>
      <c r="B140" s="127" t="s">
        <v>1008</v>
      </c>
      <c r="C140" s="127" t="s">
        <v>1181</v>
      </c>
      <c r="D140" s="127" t="s">
        <v>1182</v>
      </c>
      <c r="E140" s="249" t="s">
        <v>1183</v>
      </c>
      <c r="F140" s="246" t="s">
        <v>1184</v>
      </c>
      <c r="G140" s="127" t="s">
        <v>1185</v>
      </c>
      <c r="H140" s="297" t="s">
        <v>1186</v>
      </c>
      <c r="I140" s="127" t="s">
        <v>19197</v>
      </c>
    </row>
    <row r="141" spans="1:9">
      <c r="A141" s="127" t="str">
        <f t="shared" si="4"/>
        <v>DeclarationB67</v>
      </c>
      <c r="B141" s="127" t="s">
        <v>1008</v>
      </c>
      <c r="C141" s="127" t="s">
        <v>1187</v>
      </c>
      <c r="D141" s="127" t="s">
        <v>1188</v>
      </c>
      <c r="E141" s="245" t="s">
        <v>1189</v>
      </c>
      <c r="F141" s="246" t="s">
        <v>1190</v>
      </c>
      <c r="G141" s="127" t="s">
        <v>1191</v>
      </c>
      <c r="H141" s="297" t="s">
        <v>1192</v>
      </c>
      <c r="I141" s="127" t="s">
        <v>19101</v>
      </c>
    </row>
    <row r="142" spans="1:9" ht="27.6">
      <c r="A142" s="127" t="str">
        <f t="shared" si="4"/>
        <v>DeclarationB69</v>
      </c>
      <c r="B142" s="127" t="s">
        <v>1008</v>
      </c>
      <c r="C142" s="127" t="s">
        <v>1193</v>
      </c>
      <c r="D142" s="127" t="s">
        <v>1194</v>
      </c>
      <c r="E142" s="245" t="s">
        <v>12697</v>
      </c>
      <c r="F142" s="291" t="s">
        <v>1195</v>
      </c>
      <c r="G142" s="127" t="s">
        <v>1196</v>
      </c>
      <c r="H142" s="297" t="s">
        <v>1197</v>
      </c>
      <c r="I142" s="127" t="s">
        <v>19095</v>
      </c>
    </row>
    <row r="143" spans="1:9" ht="55.2">
      <c r="A143" s="127" t="str">
        <f t="shared" si="4"/>
        <v>DeclarationB71</v>
      </c>
      <c r="B143" s="127" t="s">
        <v>1008</v>
      </c>
      <c r="C143" s="127" t="s">
        <v>1198</v>
      </c>
      <c r="D143" s="127" t="s">
        <v>1199</v>
      </c>
      <c r="E143" s="245" t="s">
        <v>12698</v>
      </c>
      <c r="F143" s="246" t="s">
        <v>1200</v>
      </c>
      <c r="G143" s="127" t="s">
        <v>1201</v>
      </c>
      <c r="H143" s="297" t="s">
        <v>1202</v>
      </c>
      <c r="I143" s="127" t="s">
        <v>19096</v>
      </c>
    </row>
    <row r="144" spans="1:9" ht="52.8">
      <c r="A144" s="127" t="str">
        <f t="shared" ref="A144:A177" si="6">B144&amp;C144</f>
        <v>Declaration</v>
      </c>
      <c r="B144" s="127" t="s">
        <v>1008</v>
      </c>
      <c r="D144" s="127" t="s">
        <v>1203</v>
      </c>
      <c r="E144" s="245" t="s">
        <v>1204</v>
      </c>
      <c r="F144" s="266" t="s">
        <v>1205</v>
      </c>
      <c r="G144" s="127" t="s">
        <v>1206</v>
      </c>
      <c r="H144" s="297" t="s">
        <v>1207</v>
      </c>
      <c r="I144" s="127"/>
    </row>
    <row r="145" spans="1:9" ht="82.8">
      <c r="A145" s="127" t="str">
        <f t="shared" si="6"/>
        <v>DeclarationB73</v>
      </c>
      <c r="B145" s="127" t="s">
        <v>1008</v>
      </c>
      <c r="C145" s="127" t="s">
        <v>1208</v>
      </c>
      <c r="D145" s="127" t="s">
        <v>1209</v>
      </c>
      <c r="E145" s="249" t="s">
        <v>1210</v>
      </c>
      <c r="F145" s="246" t="s">
        <v>1211</v>
      </c>
      <c r="G145" s="127" t="s">
        <v>1212</v>
      </c>
      <c r="H145" s="297" t="s">
        <v>1213</v>
      </c>
      <c r="I145" s="127" t="s">
        <v>19097</v>
      </c>
    </row>
    <row r="146" spans="1:9" ht="27.6">
      <c r="A146" s="127" t="str">
        <f t="shared" si="6"/>
        <v>DeclarationB77</v>
      </c>
      <c r="B146" s="127" t="s">
        <v>1008</v>
      </c>
      <c r="C146" s="127" t="s">
        <v>1214</v>
      </c>
      <c r="D146" s="127" t="s">
        <v>1215</v>
      </c>
      <c r="E146" s="245" t="s">
        <v>12699</v>
      </c>
      <c r="F146" s="246" t="s">
        <v>1216</v>
      </c>
      <c r="G146" s="127" t="s">
        <v>1217</v>
      </c>
      <c r="H146" s="303" t="s">
        <v>1218</v>
      </c>
      <c r="I146" s="127" t="s">
        <v>19089</v>
      </c>
    </row>
    <row r="147" spans="1:9" ht="43.2">
      <c r="A147" s="127" t="str">
        <f t="shared" si="6"/>
        <v>DeclarationB79</v>
      </c>
      <c r="B147" s="127" t="s">
        <v>1008</v>
      </c>
      <c r="C147" s="127" t="s">
        <v>1219</v>
      </c>
      <c r="D147" s="127" t="s">
        <v>1220</v>
      </c>
      <c r="E147" s="249" t="s">
        <v>1221</v>
      </c>
      <c r="F147" s="291" t="s">
        <v>1222</v>
      </c>
      <c r="G147" s="127" t="s">
        <v>1223</v>
      </c>
      <c r="H147" s="297" t="s">
        <v>1224</v>
      </c>
      <c r="I147" s="127" t="s">
        <v>19094</v>
      </c>
    </row>
    <row r="148" spans="1:9" ht="41.4">
      <c r="A148" s="127" t="str">
        <f t="shared" si="6"/>
        <v>DeclarationB81</v>
      </c>
      <c r="B148" s="127" t="s">
        <v>1008</v>
      </c>
      <c r="C148" s="127" t="s">
        <v>1225</v>
      </c>
      <c r="D148" s="127" t="s">
        <v>1226</v>
      </c>
      <c r="E148" s="245" t="s">
        <v>12700</v>
      </c>
      <c r="F148" s="246" t="s">
        <v>1227</v>
      </c>
      <c r="G148" s="127" t="s">
        <v>1228</v>
      </c>
      <c r="H148" s="297" t="s">
        <v>1229</v>
      </c>
      <c r="I148" s="127" t="s">
        <v>19093</v>
      </c>
    </row>
    <row r="149" spans="1:9" ht="27.6">
      <c r="A149" s="127" t="str">
        <f t="shared" si="6"/>
        <v>DeclarationB83</v>
      </c>
      <c r="B149" s="127" t="s">
        <v>1008</v>
      </c>
      <c r="C149" s="127" t="s">
        <v>1230</v>
      </c>
      <c r="D149" s="127" t="s">
        <v>1231</v>
      </c>
      <c r="E149" s="245" t="s">
        <v>1232</v>
      </c>
      <c r="F149" s="246" t="s">
        <v>1233</v>
      </c>
      <c r="G149" s="127" t="s">
        <v>1234</v>
      </c>
      <c r="H149" s="303" t="s">
        <v>1235</v>
      </c>
      <c r="I149" s="127" t="s">
        <v>19092</v>
      </c>
    </row>
    <row r="150" spans="1:9">
      <c r="A150" s="127" t="str">
        <f t="shared" si="6"/>
        <v>DeclarationD25</v>
      </c>
      <c r="B150" s="127" t="s">
        <v>1008</v>
      </c>
      <c r="C150" s="127" t="s">
        <v>1236</v>
      </c>
      <c r="D150" s="127" t="s">
        <v>1237</v>
      </c>
      <c r="E150" s="245" t="s">
        <v>1238</v>
      </c>
      <c r="F150" s="246" t="s">
        <v>1238</v>
      </c>
      <c r="G150" s="127" t="s">
        <v>1239</v>
      </c>
      <c r="H150" s="297" t="s">
        <v>1240</v>
      </c>
      <c r="I150" s="127" t="s">
        <v>19102</v>
      </c>
    </row>
    <row r="151" spans="1:9">
      <c r="A151" s="127" t="str">
        <f t="shared" si="6"/>
        <v>DeclarationB68</v>
      </c>
      <c r="B151" s="127" t="s">
        <v>1008</v>
      </c>
      <c r="C151" s="127" t="s">
        <v>1241</v>
      </c>
      <c r="D151" s="127" t="s">
        <v>1242</v>
      </c>
      <c r="E151" s="245" t="s">
        <v>1243</v>
      </c>
      <c r="F151" s="246" t="s">
        <v>1244</v>
      </c>
      <c r="G151" s="127" t="s">
        <v>1245</v>
      </c>
      <c r="H151" s="297" t="s">
        <v>1242</v>
      </c>
      <c r="I151" s="127" t="s">
        <v>19103</v>
      </c>
    </row>
    <row r="152" spans="1:9">
      <c r="A152" s="127" t="str">
        <f t="shared" si="6"/>
        <v>DeclarationG25</v>
      </c>
      <c r="B152" s="127" t="s">
        <v>1008</v>
      </c>
      <c r="C152" s="127" t="s">
        <v>1246</v>
      </c>
      <c r="D152" s="127" t="s">
        <v>1247</v>
      </c>
      <c r="E152" s="245" t="s">
        <v>1248</v>
      </c>
      <c r="F152" s="246" t="s">
        <v>1249</v>
      </c>
      <c r="G152" s="127" t="s">
        <v>1250</v>
      </c>
      <c r="H152" s="297" t="s">
        <v>1251</v>
      </c>
      <c r="I152" s="189" t="s">
        <v>19104</v>
      </c>
    </row>
    <row r="153" spans="1:9">
      <c r="A153" s="127" t="str">
        <f t="shared" si="6"/>
        <v>DeclarationB26</v>
      </c>
      <c r="B153" s="127" t="s">
        <v>1008</v>
      </c>
      <c r="C153" s="127" t="s">
        <v>1252</v>
      </c>
      <c r="D153" s="127" t="s">
        <v>43</v>
      </c>
      <c r="E153" s="245" t="s">
        <v>1253</v>
      </c>
      <c r="F153" s="246" t="s">
        <v>1254</v>
      </c>
      <c r="G153" s="127" t="s">
        <v>1255</v>
      </c>
      <c r="H153" s="297" t="s">
        <v>43</v>
      </c>
      <c r="I153" s="189" t="s">
        <v>43</v>
      </c>
    </row>
    <row r="154" spans="1:9">
      <c r="A154" s="127" t="str">
        <f t="shared" si="6"/>
        <v>DeclarationB27</v>
      </c>
      <c r="B154" s="127" t="s">
        <v>1008</v>
      </c>
      <c r="C154" s="127" t="s">
        <v>1256</v>
      </c>
      <c r="D154" s="127" t="s">
        <v>44</v>
      </c>
      <c r="E154" s="245" t="s">
        <v>12673</v>
      </c>
      <c r="F154" s="267" t="s">
        <v>1257</v>
      </c>
      <c r="G154" t="s">
        <v>12672</v>
      </c>
      <c r="H154" s="297" t="s">
        <v>44</v>
      </c>
      <c r="I154" s="189" t="s">
        <v>19105</v>
      </c>
    </row>
    <row r="155" spans="1:9">
      <c r="A155" s="127" t="str">
        <f t="shared" si="6"/>
        <v>DeclarationB28</v>
      </c>
      <c r="B155" s="127" t="s">
        <v>1008</v>
      </c>
      <c r="C155" s="127" t="s">
        <v>1258</v>
      </c>
      <c r="G155"/>
      <c r="H155" s="297"/>
    </row>
    <row r="156" spans="1:9">
      <c r="A156" s="127" t="str">
        <f t="shared" si="6"/>
        <v>DeclarationB29</v>
      </c>
      <c r="B156" s="127" t="s">
        <v>1008</v>
      </c>
      <c r="C156" s="127" t="s">
        <v>1259</v>
      </c>
      <c r="G156"/>
      <c r="H156" s="297"/>
    </row>
    <row r="157" spans="1:9">
      <c r="A157" s="127" t="str">
        <f t="shared" si="6"/>
        <v>DeclarationB32</v>
      </c>
      <c r="B157" s="127" t="s">
        <v>1008</v>
      </c>
      <c r="C157" s="127" t="s">
        <v>1260</v>
      </c>
      <c r="D157" s="127" t="s">
        <v>43</v>
      </c>
      <c r="E157" s="245" t="s">
        <v>1253</v>
      </c>
      <c r="F157" s="246" t="s">
        <v>1254</v>
      </c>
      <c r="G157" s="127" t="s">
        <v>1255</v>
      </c>
      <c r="H157" s="297" t="s">
        <v>43</v>
      </c>
      <c r="I157" s="189" t="s">
        <v>43</v>
      </c>
    </row>
    <row r="158" spans="1:9">
      <c r="A158" s="127" t="str">
        <f t="shared" si="6"/>
        <v>DeclarationB33</v>
      </c>
      <c r="B158" s="127" t="s">
        <v>1008</v>
      </c>
      <c r="C158" s="127" t="s">
        <v>1261</v>
      </c>
      <c r="D158" s="127" t="s">
        <v>44</v>
      </c>
      <c r="E158" s="245" t="s">
        <v>12673</v>
      </c>
      <c r="F158" s="267" t="s">
        <v>1257</v>
      </c>
      <c r="G158" t="s">
        <v>12672</v>
      </c>
      <c r="H158" s="297" t="s">
        <v>44</v>
      </c>
      <c r="I158" s="189" t="s">
        <v>19105</v>
      </c>
    </row>
    <row r="159" spans="1:9">
      <c r="A159" s="127" t="str">
        <f t="shared" si="6"/>
        <v>DeclarationB34</v>
      </c>
      <c r="B159" s="127" t="s">
        <v>1008</v>
      </c>
      <c r="C159" s="127" t="s">
        <v>1262</v>
      </c>
      <c r="G159"/>
      <c r="H159" s="297"/>
    </row>
    <row r="160" spans="1:9">
      <c r="A160" s="127" t="str">
        <f t="shared" si="6"/>
        <v>DeclarationB35</v>
      </c>
      <c r="B160" s="127" t="s">
        <v>1008</v>
      </c>
      <c r="C160" s="127" t="s">
        <v>1263</v>
      </c>
      <c r="G160"/>
      <c r="H160" s="297"/>
    </row>
    <row r="161" spans="1:9">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c r="A162" s="127" t="str">
        <f t="shared" si="7"/>
        <v>DeclarationB39</v>
      </c>
      <c r="B162" s="127" t="s">
        <v>1008</v>
      </c>
      <c r="C162" s="127" t="s">
        <v>1265</v>
      </c>
      <c r="D162" s="127" t="s">
        <v>44</v>
      </c>
      <c r="E162" s="245" t="s">
        <v>12673</v>
      </c>
      <c r="F162" s="267" t="s">
        <v>1257</v>
      </c>
      <c r="G162" t="s">
        <v>12672</v>
      </c>
      <c r="H162" s="297" t="s">
        <v>44</v>
      </c>
      <c r="I162" s="189" t="s">
        <v>19105</v>
      </c>
    </row>
    <row r="163" spans="1:9">
      <c r="A163" s="127" t="str">
        <f t="shared" si="7"/>
        <v>DeclarationB40</v>
      </c>
      <c r="B163" s="127" t="s">
        <v>1008</v>
      </c>
      <c r="C163" s="127" t="s">
        <v>1266</v>
      </c>
      <c r="G163"/>
      <c r="H163" s="297"/>
    </row>
    <row r="164" spans="1:9">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c r="A166" s="127" t="str">
        <f t="shared" si="6"/>
        <v>DeclarationB86</v>
      </c>
      <c r="B166" s="127" t="s">
        <v>1008</v>
      </c>
      <c r="C166" s="127" t="s">
        <v>1274</v>
      </c>
      <c r="D166" s="127" t="s">
        <v>25</v>
      </c>
      <c r="E166" s="245" t="s">
        <v>1275</v>
      </c>
      <c r="F166" s="246" t="s">
        <v>1276</v>
      </c>
      <c r="G166" s="127" t="s">
        <v>1277</v>
      </c>
      <c r="H166" s="297" t="s">
        <v>1278</v>
      </c>
      <c r="I166" s="189" t="s">
        <v>19107</v>
      </c>
    </row>
    <row r="167" spans="1:9">
      <c r="A167" s="127" t="str">
        <f t="shared" si="6"/>
        <v>DeclarationB87</v>
      </c>
      <c r="B167" s="127" t="s">
        <v>1008</v>
      </c>
      <c r="C167" s="127" t="s">
        <v>1279</v>
      </c>
      <c r="D167" s="127" t="s">
        <v>22</v>
      </c>
      <c r="E167" s="245" t="s">
        <v>1280</v>
      </c>
      <c r="F167" s="246" t="s">
        <v>1281</v>
      </c>
      <c r="G167" s="127" t="s">
        <v>1282</v>
      </c>
      <c r="H167" s="297" t="s">
        <v>22</v>
      </c>
      <c r="I167" s="189" t="s">
        <v>19108</v>
      </c>
    </row>
    <row r="168" spans="1:9">
      <c r="A168" s="127" t="str">
        <f t="shared" si="6"/>
        <v>DeclarationB88</v>
      </c>
      <c r="B168" s="127" t="s">
        <v>1008</v>
      </c>
      <c r="C168" s="127" t="s">
        <v>1283</v>
      </c>
      <c r="D168" s="127" t="s">
        <v>26</v>
      </c>
      <c r="E168" s="245" t="s">
        <v>1284</v>
      </c>
      <c r="F168" s="246" t="s">
        <v>1285</v>
      </c>
      <c r="G168" s="127" t="s">
        <v>1286</v>
      </c>
      <c r="H168" s="297" t="s">
        <v>1287</v>
      </c>
      <c r="I168" s="189" t="s">
        <v>19109</v>
      </c>
    </row>
    <row r="169" spans="1:9" ht="13.8">
      <c r="A169" s="127" t="str">
        <f t="shared" si="6"/>
        <v>DeclarationB89</v>
      </c>
      <c r="B169" s="127" t="s">
        <v>1008</v>
      </c>
      <c r="C169" s="127" t="s">
        <v>1288</v>
      </c>
      <c r="D169" s="268">
        <v>1</v>
      </c>
      <c r="E169" s="268">
        <v>1</v>
      </c>
      <c r="F169" s="269">
        <v>1</v>
      </c>
      <c r="G169" s="268">
        <v>1</v>
      </c>
      <c r="H169" s="297" t="s">
        <v>1289</v>
      </c>
      <c r="I169" s="313">
        <v>1</v>
      </c>
    </row>
    <row r="170" spans="1:9">
      <c r="A170" s="127" t="str">
        <f t="shared" si="6"/>
        <v>DeclarationB90</v>
      </c>
      <c r="B170" s="127" t="s">
        <v>1008</v>
      </c>
      <c r="C170" s="127" t="s">
        <v>1290</v>
      </c>
      <c r="D170" s="270" t="s">
        <v>29</v>
      </c>
      <c r="E170" s="271" t="s">
        <v>1291</v>
      </c>
      <c r="F170" s="295" t="s">
        <v>1292</v>
      </c>
      <c r="G170" s="272" t="s">
        <v>1293</v>
      </c>
      <c r="H170" s="299" t="s">
        <v>1294</v>
      </c>
      <c r="I170" s="189" t="s">
        <v>19110</v>
      </c>
    </row>
    <row r="171" spans="1:9">
      <c r="A171" s="127" t="str">
        <f t="shared" si="6"/>
        <v>DeclarationB91</v>
      </c>
      <c r="B171" s="127" t="s">
        <v>1008</v>
      </c>
      <c r="C171" s="127" t="s">
        <v>1295</v>
      </c>
      <c r="D171" s="270" t="s">
        <v>30</v>
      </c>
      <c r="E171" s="271" t="s">
        <v>1296</v>
      </c>
      <c r="F171" s="295" t="s">
        <v>1297</v>
      </c>
      <c r="G171" s="272" t="s">
        <v>1298</v>
      </c>
      <c r="H171" s="299" t="s">
        <v>1299</v>
      </c>
      <c r="I171" s="189" t="s">
        <v>19111</v>
      </c>
    </row>
    <row r="172" spans="1:9">
      <c r="A172" s="127" t="str">
        <f t="shared" si="6"/>
        <v>DeclarationB92</v>
      </c>
      <c r="B172" s="127" t="s">
        <v>1008</v>
      </c>
      <c r="C172" s="127" t="s">
        <v>1300</v>
      </c>
      <c r="D172" s="270" t="s">
        <v>31</v>
      </c>
      <c r="E172" s="271" t="s">
        <v>1301</v>
      </c>
      <c r="F172" s="295" t="s">
        <v>1302</v>
      </c>
      <c r="G172" s="272" t="s">
        <v>1303</v>
      </c>
      <c r="H172" s="299" t="s">
        <v>1304</v>
      </c>
      <c r="I172" s="189" t="s">
        <v>19112</v>
      </c>
    </row>
    <row r="173" spans="1:9">
      <c r="A173" s="127" t="str">
        <f t="shared" si="6"/>
        <v>DeclarationB93</v>
      </c>
      <c r="B173" s="127" t="s">
        <v>1008</v>
      </c>
      <c r="C173" s="127" t="s">
        <v>1305</v>
      </c>
      <c r="D173" s="270" t="s">
        <v>32</v>
      </c>
      <c r="E173" s="271" t="s">
        <v>1306</v>
      </c>
      <c r="F173" s="295" t="s">
        <v>1307</v>
      </c>
      <c r="G173" s="272" t="s">
        <v>1308</v>
      </c>
      <c r="H173" s="299" t="s">
        <v>1309</v>
      </c>
      <c r="I173" s="189" t="s">
        <v>19113</v>
      </c>
    </row>
    <row r="174" spans="1:9">
      <c r="A174" s="127" t="str">
        <f t="shared" si="6"/>
        <v>DeclarationB94</v>
      </c>
      <c r="B174" s="127" t="s">
        <v>1008</v>
      </c>
      <c r="C174" s="127" t="s">
        <v>1310</v>
      </c>
      <c r="D174" s="127" t="s">
        <v>33</v>
      </c>
      <c r="E174" s="245" t="s">
        <v>1311</v>
      </c>
      <c r="F174" s="246" t="s">
        <v>1312</v>
      </c>
      <c r="G174" s="127" t="s">
        <v>1313</v>
      </c>
      <c r="H174" s="297" t="s">
        <v>1314</v>
      </c>
      <c r="I174" s="189" t="s">
        <v>19114</v>
      </c>
    </row>
    <row r="175" spans="1:9" ht="27.6">
      <c r="A175" s="127" t="str">
        <f t="shared" si="6"/>
        <v>DeclarationB95</v>
      </c>
      <c r="B175" s="127" t="s">
        <v>1008</v>
      </c>
      <c r="C175" s="127" t="s">
        <v>1315</v>
      </c>
      <c r="D175" s="273" t="s">
        <v>1316</v>
      </c>
      <c r="E175" s="274" t="s">
        <v>1317</v>
      </c>
      <c r="F175" s="291" t="s">
        <v>1318</v>
      </c>
      <c r="G175" s="275" t="s">
        <v>1319</v>
      </c>
      <c r="H175" s="297" t="s">
        <v>1320</v>
      </c>
      <c r="I175" s="127" t="s">
        <v>19116</v>
      </c>
    </row>
    <row r="176" spans="1:9" ht="27.6">
      <c r="A176" s="127" t="str">
        <f t="shared" si="6"/>
        <v>DeclarationB96</v>
      </c>
      <c r="B176" s="127" t="s">
        <v>1008</v>
      </c>
      <c r="C176" s="127" t="s">
        <v>1321</v>
      </c>
      <c r="D176" s="273" t="s">
        <v>1322</v>
      </c>
      <c r="E176" s="265" t="s">
        <v>1323</v>
      </c>
      <c r="F176" s="291" t="s">
        <v>1324</v>
      </c>
      <c r="G176" s="276" t="s">
        <v>1325</v>
      </c>
      <c r="H176" s="297" t="s">
        <v>1326</v>
      </c>
      <c r="I176" s="127" t="s">
        <v>19115</v>
      </c>
    </row>
    <row r="177" spans="1:9">
      <c r="A177" s="127" t="str">
        <f t="shared" si="6"/>
        <v>DeclarationB97</v>
      </c>
      <c r="B177" s="127" t="s">
        <v>1008</v>
      </c>
      <c r="C177" s="127" t="s">
        <v>1327</v>
      </c>
      <c r="D177" s="273" t="s">
        <v>22</v>
      </c>
      <c r="E177" s="265" t="s">
        <v>1280</v>
      </c>
      <c r="F177" s="291" t="s">
        <v>1281</v>
      </c>
      <c r="G177" s="277" t="s">
        <v>1282</v>
      </c>
      <c r="H177" s="297" t="s">
        <v>1328</v>
      </c>
      <c r="I177" s="127" t="s">
        <v>19108</v>
      </c>
    </row>
    <row r="178" spans="1:9" ht="409.6">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7.6">
      <c r="A179" s="127" t="str">
        <f t="shared" si="8"/>
        <v>Smelter Look-upA4</v>
      </c>
      <c r="B179" s="127" t="s">
        <v>1329</v>
      </c>
      <c r="C179" s="127" t="s">
        <v>1335</v>
      </c>
      <c r="D179" s="127" t="s">
        <v>1336</v>
      </c>
      <c r="E179" s="278"/>
      <c r="F179" s="246" t="s">
        <v>1337</v>
      </c>
      <c r="G179" s="127" t="s">
        <v>1338</v>
      </c>
      <c r="H179" s="297" t="s">
        <v>1339</v>
      </c>
      <c r="I179" s="189" t="s">
        <v>19118</v>
      </c>
    </row>
    <row r="180" spans="1:9" ht="27.6">
      <c r="A180" s="127" t="str">
        <f t="shared" si="8"/>
        <v>Smelter Look-upB4</v>
      </c>
      <c r="B180" s="127" t="s">
        <v>1329</v>
      </c>
      <c r="C180" s="127" t="s">
        <v>785</v>
      </c>
      <c r="D180" s="127" t="s">
        <v>1340</v>
      </c>
      <c r="E180" s="294" t="s">
        <v>1341</v>
      </c>
      <c r="F180" s="291" t="s">
        <v>1342</v>
      </c>
      <c r="G180" s="127" t="s">
        <v>1343</v>
      </c>
      <c r="H180" s="297" t="s">
        <v>1344</v>
      </c>
      <c r="I180" s="189" t="s">
        <v>19119</v>
      </c>
    </row>
    <row r="181" spans="1:9" ht="27.6">
      <c r="A181" s="127" t="str">
        <f t="shared" si="8"/>
        <v>Smelter Look-up</v>
      </c>
      <c r="B181" s="127" t="s">
        <v>1329</v>
      </c>
      <c r="D181" s="127" t="s">
        <v>1345</v>
      </c>
      <c r="E181" s="278"/>
      <c r="F181" s="246" t="s">
        <v>1346</v>
      </c>
      <c r="G181" s="127" t="s">
        <v>1347</v>
      </c>
      <c r="H181" s="297" t="s">
        <v>1348</v>
      </c>
      <c r="I181" s="189" t="s">
        <v>19120</v>
      </c>
    </row>
    <row r="182" spans="1:9" ht="27.6">
      <c r="A182" s="127" t="str">
        <f t="shared" si="8"/>
        <v>Smelter Look-upC4</v>
      </c>
      <c r="B182" s="127" t="s">
        <v>1329</v>
      </c>
      <c r="C182" s="127" t="s">
        <v>900</v>
      </c>
      <c r="D182" s="127" t="s">
        <v>1349</v>
      </c>
      <c r="E182" s="278" t="s">
        <v>1350</v>
      </c>
      <c r="F182" s="246" t="s">
        <v>1351</v>
      </c>
      <c r="G182" s="127" t="s">
        <v>1352</v>
      </c>
      <c r="H182" s="297" t="s">
        <v>1353</v>
      </c>
      <c r="I182" s="189" t="s">
        <v>19121</v>
      </c>
    </row>
    <row r="183" spans="1:9" ht="27.6">
      <c r="A183" s="127" t="str">
        <f t="shared" si="8"/>
        <v>Smelter Look-upD4</v>
      </c>
      <c r="B183" s="127" t="s">
        <v>1329</v>
      </c>
      <c r="C183" s="127" t="s">
        <v>1354</v>
      </c>
      <c r="D183" s="127" t="s">
        <v>1355</v>
      </c>
      <c r="E183" s="278"/>
      <c r="F183" s="246" t="s">
        <v>1356</v>
      </c>
      <c r="G183" s="127" t="s">
        <v>1357</v>
      </c>
      <c r="H183" s="297" t="s">
        <v>1358</v>
      </c>
      <c r="I183" s="189" t="s">
        <v>19122</v>
      </c>
    </row>
    <row r="184" spans="1:9" ht="27.6">
      <c r="A184" s="127" t="str">
        <f t="shared" si="8"/>
        <v>Smelter Look-upE4</v>
      </c>
      <c r="B184" s="127" t="s">
        <v>1329</v>
      </c>
      <c r="C184" s="127" t="s">
        <v>1359</v>
      </c>
      <c r="D184" s="127" t="s">
        <v>1360</v>
      </c>
      <c r="E184" s="294" t="s">
        <v>1361</v>
      </c>
      <c r="F184" s="291" t="s">
        <v>1362</v>
      </c>
      <c r="G184" s="127" t="s">
        <v>1363</v>
      </c>
      <c r="H184" s="297" t="s">
        <v>1364</v>
      </c>
      <c r="I184" s="189" t="s">
        <v>19123</v>
      </c>
    </row>
    <row r="185" spans="1:9" ht="27.6">
      <c r="A185" s="127" t="str">
        <f t="shared" si="8"/>
        <v>Smelter Look-upF4</v>
      </c>
      <c r="B185" s="127" t="s">
        <v>1329</v>
      </c>
      <c r="C185" s="127" t="s">
        <v>1365</v>
      </c>
      <c r="D185" s="127" t="s">
        <v>1366</v>
      </c>
      <c r="E185" s="245" t="s">
        <v>1367</v>
      </c>
      <c r="F185" s="246" t="s">
        <v>1368</v>
      </c>
      <c r="G185" s="127" t="s">
        <v>1369</v>
      </c>
      <c r="H185" s="297" t="s">
        <v>1370</v>
      </c>
      <c r="I185" s="189" t="s">
        <v>19124</v>
      </c>
    </row>
    <row r="186" spans="1:9" ht="27.6">
      <c r="A186" s="127" t="str">
        <f t="shared" si="8"/>
        <v>Smelter Look-upG4</v>
      </c>
      <c r="B186" s="127" t="s">
        <v>1329</v>
      </c>
      <c r="C186" s="127" t="s">
        <v>1371</v>
      </c>
      <c r="D186" s="127" t="s">
        <v>1372</v>
      </c>
      <c r="E186" s="245" t="s">
        <v>1373</v>
      </c>
      <c r="F186" s="246" t="s">
        <v>1374</v>
      </c>
      <c r="G186" s="127" t="s">
        <v>1375</v>
      </c>
      <c r="H186" s="297" t="s">
        <v>1376</v>
      </c>
      <c r="I186" s="189" t="s">
        <v>19125</v>
      </c>
    </row>
    <row r="187" spans="1:9" ht="27.6">
      <c r="A187" s="127" t="str">
        <f t="shared" si="8"/>
        <v>Smelter Look-upH4</v>
      </c>
      <c r="B187" s="127" t="s">
        <v>1329</v>
      </c>
      <c r="C187" s="127" t="s">
        <v>1377</v>
      </c>
      <c r="D187" s="127" t="s">
        <v>1378</v>
      </c>
      <c r="E187" s="245" t="s">
        <v>1379</v>
      </c>
      <c r="F187" s="246" t="s">
        <v>1380</v>
      </c>
      <c r="G187" s="127" t="s">
        <v>1381</v>
      </c>
      <c r="H187" s="297" t="s">
        <v>1382</v>
      </c>
      <c r="I187" s="189" t="s">
        <v>19126</v>
      </c>
    </row>
    <row r="188" spans="1:9" ht="27.6">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6.4">
      <c r="A192" s="127" t="str">
        <f t="shared" si="8"/>
        <v>Smelter ListD4</v>
      </c>
      <c r="B192" s="127" t="s">
        <v>1389</v>
      </c>
      <c r="C192" s="127" t="s">
        <v>1354</v>
      </c>
      <c r="D192" s="279" t="s">
        <v>1400</v>
      </c>
      <c r="E192" s="294" t="s">
        <v>1401</v>
      </c>
      <c r="F192" s="291" t="s">
        <v>1402</v>
      </c>
      <c r="G192" s="279" t="s">
        <v>1403</v>
      </c>
      <c r="H192" s="297" t="s">
        <v>1404</v>
      </c>
      <c r="I192" s="189" t="s">
        <v>19130</v>
      </c>
    </row>
    <row r="193" spans="1:9" ht="15.6">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c r="A199" s="127" t="str">
        <f t="shared" si="8"/>
        <v>Smelter ListM4</v>
      </c>
      <c r="B199" s="127" t="s">
        <v>1389</v>
      </c>
      <c r="C199" s="127" t="s">
        <v>1423</v>
      </c>
      <c r="D199" s="127" t="s">
        <v>1424</v>
      </c>
      <c r="E199" s="245" t="s">
        <v>1425</v>
      </c>
      <c r="F199" s="246" t="s">
        <v>1426</v>
      </c>
      <c r="G199" s="127" t="s">
        <v>1427</v>
      </c>
      <c r="H199" s="297" t="s">
        <v>1428</v>
      </c>
      <c r="I199" s="189" t="s">
        <v>19134</v>
      </c>
    </row>
    <row r="200" spans="1:9" ht="28.8">
      <c r="A200" s="127" t="str">
        <f t="shared" si="8"/>
        <v>Smelter ListN4</v>
      </c>
      <c r="B200" s="127" t="s">
        <v>1389</v>
      </c>
      <c r="C200" s="127" t="s">
        <v>1429</v>
      </c>
      <c r="D200" s="127" t="s">
        <v>1430</v>
      </c>
      <c r="E200" s="245" t="s">
        <v>1431</v>
      </c>
      <c r="F200" s="246" t="s">
        <v>1432</v>
      </c>
      <c r="G200" s="127" t="s">
        <v>1433</v>
      </c>
      <c r="H200" s="297" t="s">
        <v>1434</v>
      </c>
      <c r="I200" s="127" t="s">
        <v>19135</v>
      </c>
    </row>
    <row r="201" spans="1:9" ht="28.8">
      <c r="A201" s="127" t="str">
        <f t="shared" si="8"/>
        <v>Smelter ListO4</v>
      </c>
      <c r="B201" s="127" t="s">
        <v>1389</v>
      </c>
      <c r="C201" s="127" t="s">
        <v>1435</v>
      </c>
      <c r="D201" s="127" t="s">
        <v>1436</v>
      </c>
      <c r="E201" s="245" t="s">
        <v>1437</v>
      </c>
      <c r="F201" s="246" t="s">
        <v>1438</v>
      </c>
      <c r="G201" s="127" t="s">
        <v>1439</v>
      </c>
      <c r="H201" s="297" t="s">
        <v>1440</v>
      </c>
      <c r="I201" s="127" t="s">
        <v>19136</v>
      </c>
    </row>
    <row r="202" spans="1:9" ht="27.6">
      <c r="A202" s="127" t="str">
        <f t="shared" si="8"/>
        <v>Smelter ListP4</v>
      </c>
      <c r="B202" s="127" t="s">
        <v>1389</v>
      </c>
      <c r="C202" s="127" t="s">
        <v>1441</v>
      </c>
      <c r="D202" s="127" t="s">
        <v>1442</v>
      </c>
      <c r="E202" s="245" t="s">
        <v>1443</v>
      </c>
      <c r="F202" s="246" t="s">
        <v>1444</v>
      </c>
      <c r="G202" s="127" t="s">
        <v>1445</v>
      </c>
      <c r="H202" s="297" t="s">
        <v>1446</v>
      </c>
      <c r="I202" s="127" t="s">
        <v>19137</v>
      </c>
    </row>
    <row r="203" spans="1:9">
      <c r="A203" s="127" t="str">
        <f t="shared" si="8"/>
        <v>Smelter ListQ4</v>
      </c>
      <c r="B203" s="127" t="s">
        <v>1389</v>
      </c>
      <c r="C203" s="127" t="s">
        <v>1447</v>
      </c>
      <c r="D203" s="127" t="s">
        <v>1247</v>
      </c>
      <c r="E203" s="245" t="s">
        <v>1248</v>
      </c>
      <c r="F203" s="246" t="s">
        <v>1249</v>
      </c>
      <c r="G203" s="127" t="s">
        <v>1250</v>
      </c>
      <c r="H203" s="297" t="s">
        <v>1251</v>
      </c>
      <c r="I203" s="127" t="s">
        <v>19104</v>
      </c>
    </row>
    <row r="204" spans="1:9" ht="27.6">
      <c r="A204" s="127" t="str">
        <f t="shared" si="8"/>
        <v>Smelter ListJ2</v>
      </c>
      <c r="B204" s="127" t="s">
        <v>1389</v>
      </c>
      <c r="C204" s="127" t="s">
        <v>1448</v>
      </c>
      <c r="D204" s="127" t="s">
        <v>1449</v>
      </c>
      <c r="E204" s="245" t="s">
        <v>1450</v>
      </c>
      <c r="F204" s="246" t="s">
        <v>1451</v>
      </c>
      <c r="G204" s="127" t="s">
        <v>1452</v>
      </c>
      <c r="H204" s="297" t="s">
        <v>1453</v>
      </c>
      <c r="I204" s="127" t="s">
        <v>19138</v>
      </c>
    </row>
    <row r="205" spans="1:9" ht="26.4">
      <c r="A205" s="127" t="str">
        <f t="shared" si="8"/>
        <v>Smelter ListB2</v>
      </c>
      <c r="B205" s="127" t="s">
        <v>1389</v>
      </c>
      <c r="C205" s="127" t="s">
        <v>774</v>
      </c>
      <c r="D205" s="280" t="s">
        <v>1454</v>
      </c>
      <c r="E205" s="245" t="s">
        <v>1455</v>
      </c>
      <c r="F205" s="246" t="s">
        <v>1456</v>
      </c>
      <c r="G205" s="280" t="s">
        <v>1457</v>
      </c>
      <c r="H205" s="297" t="s">
        <v>1458</v>
      </c>
      <c r="I205" s="127" t="s">
        <v>19139</v>
      </c>
    </row>
    <row r="206" spans="1:9" ht="409.6">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c r="A208" s="127" t="str">
        <f t="shared" si="8"/>
        <v>Smelter ListG4</v>
      </c>
      <c r="B208" s="127" t="s">
        <v>1389</v>
      </c>
      <c r="C208" s="127" t="s">
        <v>1371</v>
      </c>
      <c r="D208" s="127" t="s">
        <v>1366</v>
      </c>
      <c r="E208" s="245" t="s">
        <v>1367</v>
      </c>
      <c r="F208" s="246" t="s">
        <v>1368</v>
      </c>
      <c r="G208" s="127" t="s">
        <v>1468</v>
      </c>
      <c r="H208" s="297" t="s">
        <v>1370</v>
      </c>
      <c r="I208" s="127" t="s">
        <v>19124</v>
      </c>
    </row>
    <row r="209" spans="1:9">
      <c r="A209" s="127" t="str">
        <f t="shared" si="8"/>
        <v>Smelter ListAH5</v>
      </c>
      <c r="B209" s="127" t="s">
        <v>1389</v>
      </c>
      <c r="C209" s="127" t="s">
        <v>1469</v>
      </c>
      <c r="D209" s="127" t="s">
        <v>25</v>
      </c>
      <c r="E209" s="245" t="s">
        <v>1275</v>
      </c>
      <c r="F209" s="246" t="s">
        <v>1276</v>
      </c>
      <c r="G209" s="127" t="s">
        <v>1277</v>
      </c>
      <c r="H209" s="297" t="s">
        <v>1278</v>
      </c>
      <c r="I209" s="127" t="s">
        <v>19107</v>
      </c>
    </row>
    <row r="210" spans="1:9">
      <c r="A210" s="127" t="str">
        <f t="shared" si="8"/>
        <v>Smelter ListAH6</v>
      </c>
      <c r="B210" s="127" t="s">
        <v>1389</v>
      </c>
      <c r="C210" s="127" t="s">
        <v>1470</v>
      </c>
      <c r="D210" s="127" t="s">
        <v>22</v>
      </c>
      <c r="E210" s="245" t="s">
        <v>1280</v>
      </c>
      <c r="F210" s="246" t="s">
        <v>1281</v>
      </c>
      <c r="G210" s="127" t="s">
        <v>1282</v>
      </c>
      <c r="H210" s="297" t="s">
        <v>22</v>
      </c>
      <c r="I210" s="127" t="s">
        <v>19108</v>
      </c>
    </row>
    <row r="211" spans="1:9">
      <c r="A211" s="127" t="str">
        <f t="shared" si="8"/>
        <v>Smelter ListAH7</v>
      </c>
      <c r="B211" s="127" t="s">
        <v>1389</v>
      </c>
      <c r="C211" s="127" t="s">
        <v>1471</v>
      </c>
      <c r="D211" s="127" t="s">
        <v>26</v>
      </c>
      <c r="E211" s="245" t="s">
        <v>1284</v>
      </c>
      <c r="F211" s="246" t="s">
        <v>1285</v>
      </c>
      <c r="G211" s="127" t="s">
        <v>1286</v>
      </c>
      <c r="H211" s="297" t="s">
        <v>1287</v>
      </c>
      <c r="I211" s="127" t="s">
        <v>19109</v>
      </c>
    </row>
    <row r="212" spans="1:9" ht="41.4">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7.6">
      <c r="A223" s="127" t="str">
        <f t="shared" si="8"/>
        <v>CheckerJ4</v>
      </c>
      <c r="B223" s="127" t="s">
        <v>1472</v>
      </c>
      <c r="C223" s="127" t="s">
        <v>1410</v>
      </c>
      <c r="D223" s="127" t="s">
        <v>1521</v>
      </c>
      <c r="E223" s="245" t="s">
        <v>1522</v>
      </c>
      <c r="F223" s="246" t="s">
        <v>1523</v>
      </c>
      <c r="G223" s="127" t="s">
        <v>1524</v>
      </c>
      <c r="H223" s="297" t="s">
        <v>1525</v>
      </c>
      <c r="I223" s="127" t="s">
        <v>19150</v>
      </c>
    </row>
    <row r="224" spans="1:9" ht="27.6">
      <c r="A224" s="127" t="str">
        <f t="shared" si="8"/>
        <v>CheckerJ5</v>
      </c>
      <c r="B224" s="127" t="s">
        <v>1472</v>
      </c>
      <c r="C224" s="127" t="s">
        <v>1526</v>
      </c>
      <c r="D224" s="127" t="s">
        <v>1527</v>
      </c>
      <c r="E224" s="245" t="s">
        <v>1528</v>
      </c>
      <c r="F224" s="246" t="s">
        <v>1529</v>
      </c>
      <c r="G224" s="127" t="s">
        <v>1530</v>
      </c>
      <c r="H224" s="297" t="s">
        <v>1531</v>
      </c>
      <c r="I224" s="127" t="s">
        <v>19151</v>
      </c>
    </row>
    <row r="225" spans="1:9" ht="27.6">
      <c r="A225" s="127" t="str">
        <f t="shared" si="8"/>
        <v>CheckerJ6</v>
      </c>
      <c r="B225" s="127" t="s">
        <v>1472</v>
      </c>
      <c r="C225" s="127" t="s">
        <v>1532</v>
      </c>
      <c r="D225" s="127" t="s">
        <v>1533</v>
      </c>
      <c r="E225" s="245" t="s">
        <v>1534</v>
      </c>
      <c r="F225" s="246" t="s">
        <v>1535</v>
      </c>
      <c r="G225" s="127" t="s">
        <v>1536</v>
      </c>
      <c r="H225" s="297" t="s">
        <v>1537</v>
      </c>
      <c r="I225" s="127" t="s">
        <v>19152</v>
      </c>
    </row>
    <row r="226" spans="1:9" ht="27.6">
      <c r="A226" s="127" t="str">
        <f t="shared" si="8"/>
        <v>CheckerJ7</v>
      </c>
      <c r="B226" s="127" t="s">
        <v>1472</v>
      </c>
      <c r="C226" s="127" t="s">
        <v>1538</v>
      </c>
      <c r="D226" s="127" t="s">
        <v>1539</v>
      </c>
      <c r="E226" s="245" t="s">
        <v>1540</v>
      </c>
      <c r="F226" s="246" t="s">
        <v>1541</v>
      </c>
      <c r="G226" s="127" t="s">
        <v>1542</v>
      </c>
      <c r="H226" s="297" t="s">
        <v>1543</v>
      </c>
      <c r="I226" s="127" t="s">
        <v>19153</v>
      </c>
    </row>
    <row r="227" spans="1:9" ht="28.8">
      <c r="A227" s="127" t="str">
        <f t="shared" si="8"/>
        <v>CheckerJ8</v>
      </c>
      <c r="B227" s="127" t="s">
        <v>1472</v>
      </c>
      <c r="C227" s="127" t="s">
        <v>1544</v>
      </c>
      <c r="D227" s="127" t="s">
        <v>1545</v>
      </c>
      <c r="E227" s="245" t="s">
        <v>1546</v>
      </c>
      <c r="F227" s="246" t="s">
        <v>1547</v>
      </c>
      <c r="G227" s="127" t="s">
        <v>1548</v>
      </c>
      <c r="H227" s="297" t="s">
        <v>1549</v>
      </c>
      <c r="I227" s="127" t="s">
        <v>19154</v>
      </c>
    </row>
    <row r="228" spans="1:9" ht="27.6">
      <c r="A228" s="127" t="str">
        <f t="shared" si="8"/>
        <v>CheckerJ9</v>
      </c>
      <c r="B228" s="127" t="s">
        <v>1472</v>
      </c>
      <c r="C228" s="127" t="s">
        <v>1550</v>
      </c>
      <c r="D228" s="127" t="s">
        <v>1551</v>
      </c>
      <c r="E228" s="245" t="s">
        <v>1552</v>
      </c>
      <c r="F228" s="246" t="s">
        <v>1553</v>
      </c>
      <c r="G228" s="127" t="s">
        <v>1554</v>
      </c>
      <c r="H228" s="297" t="s">
        <v>1555</v>
      </c>
      <c r="I228" s="127" t="s">
        <v>19155</v>
      </c>
    </row>
    <row r="229" spans="1:9" ht="41.4">
      <c r="A229" s="127" t="str">
        <f t="shared" si="8"/>
        <v>CheckerJ10</v>
      </c>
      <c r="B229" s="127" t="s">
        <v>1472</v>
      </c>
      <c r="C229" s="127" t="s">
        <v>1556</v>
      </c>
      <c r="D229" s="127" t="s">
        <v>1557</v>
      </c>
      <c r="E229" s="245" t="s">
        <v>1558</v>
      </c>
      <c r="F229" s="246" t="s">
        <v>1559</v>
      </c>
      <c r="G229" s="257" t="s">
        <v>1560</v>
      </c>
      <c r="H229" s="297" t="s">
        <v>1561</v>
      </c>
      <c r="I229" s="127" t="s">
        <v>19156</v>
      </c>
    </row>
    <row r="230" spans="1:9" ht="41.4">
      <c r="A230" s="127" t="str">
        <f t="shared" si="8"/>
        <v>CheckerJ11</v>
      </c>
      <c r="B230" s="127" t="s">
        <v>1472</v>
      </c>
      <c r="C230" s="127" t="s">
        <v>1562</v>
      </c>
      <c r="D230" s="127" t="s">
        <v>1563</v>
      </c>
      <c r="E230" s="245" t="s">
        <v>1564</v>
      </c>
      <c r="F230" s="246" t="s">
        <v>1565</v>
      </c>
      <c r="G230" s="257" t="s">
        <v>1566</v>
      </c>
      <c r="H230" s="297" t="s">
        <v>1567</v>
      </c>
      <c r="I230" s="127" t="s">
        <v>19157</v>
      </c>
    </row>
    <row r="231" spans="1:9" ht="41.4">
      <c r="A231" s="127" t="str">
        <f t="shared" si="8"/>
        <v>CheckerJ12</v>
      </c>
      <c r="B231" s="127" t="s">
        <v>1472</v>
      </c>
      <c r="C231" s="127" t="s">
        <v>1568</v>
      </c>
      <c r="D231" s="127" t="s">
        <v>1569</v>
      </c>
      <c r="E231" s="245" t="s">
        <v>1570</v>
      </c>
      <c r="F231" s="246" t="s">
        <v>1571</v>
      </c>
      <c r="G231" s="257" t="s">
        <v>1572</v>
      </c>
      <c r="H231" s="297" t="s">
        <v>1573</v>
      </c>
      <c r="I231" s="127" t="s">
        <v>19159</v>
      </c>
    </row>
    <row r="232" spans="1:9" ht="27.6">
      <c r="A232" s="127" t="str">
        <f t="shared" si="8"/>
        <v>CheckerJ13</v>
      </c>
      <c r="B232" s="127" t="s">
        <v>1472</v>
      </c>
      <c r="C232" s="127" t="s">
        <v>1574</v>
      </c>
      <c r="D232" s="127" t="s">
        <v>1575</v>
      </c>
      <c r="E232" s="245" t="s">
        <v>1576</v>
      </c>
      <c r="F232" s="246" t="s">
        <v>1577</v>
      </c>
      <c r="G232" s="127" t="s">
        <v>1578</v>
      </c>
      <c r="H232" s="297" t="s">
        <v>1579</v>
      </c>
      <c r="I232" s="127" t="s">
        <v>19158</v>
      </c>
    </row>
    <row r="233" spans="1:9" ht="28.8">
      <c r="A233" s="127" t="str">
        <f t="shared" si="8"/>
        <v>CheckerJ15</v>
      </c>
      <c r="B233" s="127" t="s">
        <v>1472</v>
      </c>
      <c r="C233" s="127" t="s">
        <v>1580</v>
      </c>
      <c r="D233" s="251" t="s">
        <v>1581</v>
      </c>
      <c r="E233" s="252" t="s">
        <v>1582</v>
      </c>
      <c r="F233" s="259" t="s">
        <v>1583</v>
      </c>
      <c r="G233" s="257" t="s">
        <v>1584</v>
      </c>
      <c r="H233" s="297" t="s">
        <v>1585</v>
      </c>
      <c r="I233" s="127" t="s">
        <v>19160</v>
      </c>
    </row>
    <row r="234" spans="1:9" ht="41.4">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43.2">
      <c r="A237" s="127" t="str">
        <f t="shared" si="8"/>
        <v>CheckerJ20</v>
      </c>
      <c r="B237" s="127" t="s">
        <v>1472</v>
      </c>
      <c r="C237" s="127" t="s">
        <v>1594</v>
      </c>
      <c r="D237" s="251" t="s">
        <v>1595</v>
      </c>
      <c r="E237" s="252" t="s">
        <v>1596</v>
      </c>
      <c r="F237" s="259" t="s">
        <v>1597</v>
      </c>
      <c r="G237" s="264" t="s">
        <v>1598</v>
      </c>
      <c r="H237" s="297" t="s">
        <v>1599</v>
      </c>
      <c r="I237" s="127" t="s">
        <v>19162</v>
      </c>
    </row>
    <row r="238" spans="1:9" ht="43.2">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4.2"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5.2">
      <c r="A242" s="127" t="str">
        <f t="shared" si="9"/>
        <v>CheckerJ28</v>
      </c>
      <c r="B242" s="127" t="s">
        <v>1472</v>
      </c>
      <c r="C242" s="127" t="s">
        <v>1618</v>
      </c>
      <c r="D242" s="251" t="s">
        <v>1619</v>
      </c>
      <c r="E242" s="252" t="s">
        <v>1620</v>
      </c>
      <c r="F242" s="259" t="s">
        <v>1621</v>
      </c>
      <c r="G242" s="257" t="s">
        <v>1622</v>
      </c>
      <c r="H242" s="297" t="s">
        <v>1623</v>
      </c>
      <c r="I242" s="127" t="s">
        <v>19165</v>
      </c>
    </row>
    <row r="243" spans="1:9" ht="55.2">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7"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7"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5.2">
      <c r="A250" s="127" t="str">
        <f t="shared" si="9"/>
        <v>CheckerJ38</v>
      </c>
      <c r="B250" s="127" t="s">
        <v>1472</v>
      </c>
      <c r="C250" s="127" t="s">
        <v>1644</v>
      </c>
      <c r="D250" s="127" t="s">
        <v>1645</v>
      </c>
      <c r="E250" s="245" t="s">
        <v>1646</v>
      </c>
      <c r="F250" s="246" t="s">
        <v>1647</v>
      </c>
      <c r="G250" s="257" t="s">
        <v>1648</v>
      </c>
      <c r="H250" s="297" t="s">
        <v>1649</v>
      </c>
      <c r="I250" s="127" t="s">
        <v>19171</v>
      </c>
    </row>
    <row r="251" spans="1:9" ht="55.2">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1.4">
      <c r="A254" s="127" t="str">
        <f t="shared" si="9"/>
        <v>CheckerJ43</v>
      </c>
      <c r="B254" s="127" t="s">
        <v>1472</v>
      </c>
      <c r="C254" s="127" t="s">
        <v>1657</v>
      </c>
      <c r="D254" s="251" t="s">
        <v>1658</v>
      </c>
      <c r="E254" s="252" t="s">
        <v>1659</v>
      </c>
      <c r="F254" s="259" t="s">
        <v>1660</v>
      </c>
      <c r="G254" s="264" t="s">
        <v>1661</v>
      </c>
      <c r="H254" s="297" t="s">
        <v>1662</v>
      </c>
      <c r="I254" s="127" t="s">
        <v>19174</v>
      </c>
    </row>
    <row r="255" spans="1:9" ht="41.4">
      <c r="A255" s="127" t="str">
        <f t="shared" si="9"/>
        <v>CheckerJ44</v>
      </c>
      <c r="B255" s="127" t="s">
        <v>1472</v>
      </c>
      <c r="C255" s="127" t="s">
        <v>1663</v>
      </c>
      <c r="D255" s="251" t="s">
        <v>1664</v>
      </c>
      <c r="E255" s="252" t="s">
        <v>1665</v>
      </c>
      <c r="F255" s="259" t="s">
        <v>1666</v>
      </c>
      <c r="G255" s="264" t="s">
        <v>1667</v>
      </c>
      <c r="H255" s="297" t="s">
        <v>1668</v>
      </c>
      <c r="I255" s="127" t="s">
        <v>19173</v>
      </c>
    </row>
    <row r="256" spans="1:9" ht="80.400000000000006"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00000000000006"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5.2">
      <c r="A258" s="127" t="str">
        <f t="shared" si="9"/>
        <v>CheckerJ49</v>
      </c>
      <c r="B258" s="127" t="s">
        <v>1472</v>
      </c>
      <c r="C258" s="127" t="s">
        <v>1698</v>
      </c>
      <c r="D258" s="251" t="s">
        <v>1682</v>
      </c>
      <c r="E258" s="252" t="s">
        <v>1683</v>
      </c>
      <c r="F258" s="259" t="s">
        <v>1684</v>
      </c>
      <c r="G258" s="282" t="s">
        <v>1685</v>
      </c>
      <c r="H258" s="297" t="s">
        <v>1686</v>
      </c>
      <c r="I258" s="127" t="s">
        <v>19177</v>
      </c>
    </row>
    <row r="259" spans="1:9" ht="55.2">
      <c r="A259" s="127" t="str">
        <f t="shared" si="9"/>
        <v>CheckerJ48</v>
      </c>
      <c r="B259" s="127" t="s">
        <v>1472</v>
      </c>
      <c r="C259" s="127" t="s">
        <v>1687</v>
      </c>
      <c r="D259" s="127" t="s">
        <v>1688</v>
      </c>
      <c r="E259" s="249" t="s">
        <v>1689</v>
      </c>
      <c r="F259" s="246" t="s">
        <v>1690</v>
      </c>
      <c r="G259" s="247" t="s">
        <v>1691</v>
      </c>
      <c r="H259" s="297" t="s">
        <v>1692</v>
      </c>
      <c r="I259" s="127" t="s">
        <v>19178</v>
      </c>
    </row>
    <row r="260" spans="1:9" ht="52.2">
      <c r="A260" s="127" t="str">
        <f>B260&amp;C260</f>
        <v>CheckerJ50</v>
      </c>
      <c r="B260" s="127" t="s">
        <v>1472</v>
      </c>
      <c r="C260" s="127" t="s">
        <v>1681</v>
      </c>
      <c r="D260" s="127" t="s">
        <v>1693</v>
      </c>
      <c r="E260" s="249" t="s">
        <v>1694</v>
      </c>
      <c r="F260" s="283" t="s">
        <v>1695</v>
      </c>
      <c r="G260" s="254" t="s">
        <v>1696</v>
      </c>
      <c r="H260" s="297" t="s">
        <v>1697</v>
      </c>
      <c r="I260" s="127" t="s">
        <v>19179</v>
      </c>
    </row>
    <row r="261" spans="1:9" ht="43.2">
      <c r="A261" s="127" t="str">
        <f t="shared" si="9"/>
        <v>CheckerJ54</v>
      </c>
      <c r="B261" s="127" t="s">
        <v>1472</v>
      </c>
      <c r="C261" s="127" t="s">
        <v>1675</v>
      </c>
      <c r="D261" s="251" t="s">
        <v>12675</v>
      </c>
      <c r="E261" s="252" t="s">
        <v>12676</v>
      </c>
      <c r="F261" s="259" t="s">
        <v>12677</v>
      </c>
      <c r="G261" s="282" t="s">
        <v>12678</v>
      </c>
      <c r="H261" s="297" t="s">
        <v>12679</v>
      </c>
      <c r="I261" s="127" t="s">
        <v>19180</v>
      </c>
    </row>
    <row r="262" spans="1:9" ht="43.2" hidden="1">
      <c r="A262" s="127" t="str">
        <f t="shared" si="9"/>
        <v>Checker</v>
      </c>
      <c r="B262" s="127" t="s">
        <v>1472</v>
      </c>
      <c r="D262" s="127" t="s">
        <v>1699</v>
      </c>
      <c r="E262" s="245" t="s">
        <v>1700</v>
      </c>
      <c r="F262" s="246" t="s">
        <v>1701</v>
      </c>
      <c r="G262" s="127" t="s">
        <v>1702</v>
      </c>
      <c r="H262" s="297" t="s">
        <v>1703</v>
      </c>
    </row>
    <row r="263" spans="1:9" ht="55.2"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1.4">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1.4">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34.799999999999997">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1.4">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1.2"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1.4">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2.8">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c r="A287" s="127" t="s">
        <v>1247</v>
      </c>
      <c r="D287" s="127" t="s">
        <v>1766</v>
      </c>
      <c r="E287" s="245" t="s">
        <v>1767</v>
      </c>
      <c r="F287" s="246" t="s">
        <v>1768</v>
      </c>
      <c r="G287" s="128" t="s">
        <v>1769</v>
      </c>
      <c r="H287" s="297" t="s">
        <v>1770</v>
      </c>
    </row>
    <row r="288" spans="1:9" ht="69">
      <c r="A288" s="127" t="s">
        <v>1247</v>
      </c>
      <c r="D288" s="127" t="s">
        <v>1771</v>
      </c>
      <c r="E288" s="245" t="s">
        <v>1772</v>
      </c>
      <c r="F288" s="246" t="s">
        <v>1773</v>
      </c>
      <c r="G288" s="128" t="s">
        <v>1774</v>
      </c>
      <c r="H288" s="297" t="s">
        <v>1775</v>
      </c>
    </row>
    <row r="289" spans="1:8">
      <c r="A289" s="127" t="s">
        <v>1247</v>
      </c>
      <c r="D289" s="127" t="s">
        <v>1776</v>
      </c>
      <c r="E289" s="245" t="s">
        <v>1777</v>
      </c>
      <c r="F289" s="246" t="s">
        <v>1778</v>
      </c>
      <c r="G289" s="128" t="s">
        <v>1779</v>
      </c>
      <c r="H289" s="297" t="s">
        <v>1780</v>
      </c>
    </row>
    <row r="290" spans="1:8" ht="27.6">
      <c r="A290" s="127" t="s">
        <v>1247</v>
      </c>
      <c r="D290" s="127" t="s">
        <v>1781</v>
      </c>
      <c r="E290" s="245" t="s">
        <v>1782</v>
      </c>
      <c r="F290" s="246" t="s">
        <v>1783</v>
      </c>
      <c r="G290" s="128" t="s">
        <v>1784</v>
      </c>
      <c r="H290" s="297" t="s">
        <v>1785</v>
      </c>
    </row>
    <row r="291" spans="1:8" ht="55.2">
      <c r="A291" s="127" t="s">
        <v>1247</v>
      </c>
      <c r="D291" s="127" t="s">
        <v>1786</v>
      </c>
      <c r="E291" s="245" t="s">
        <v>1787</v>
      </c>
      <c r="F291" s="246" t="s">
        <v>1788</v>
      </c>
      <c r="G291" s="128" t="s">
        <v>1789</v>
      </c>
      <c r="H291" s="297" t="s">
        <v>1790</v>
      </c>
    </row>
  </sheetData>
  <autoFilter ref="A1:I283"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BEEB6AB4-D09A-4780-93AC-8B5A62007A29}"/>
    </customSheetView>
    <customSheetView guid="{4BDF1A28-30D5-449D-B20E-D6C97EF9FAE1}" showAutoFilter="1">
      <selection activeCell="C174" sqref="C174"/>
      <pageMargins left="0" right="0" top="0" bottom="0" header="0" footer="0"/>
      <pageSetup paperSize="9" orientation="portrait"/>
      <autoFilter ref="B1:N1" xr:uid="{66B424FC-E83C-4667-AF59-6430B7B6C1C9}"/>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265625" defaultRowHeight="12.6"/>
  <cols>
    <col min="1" max="1" width="20.453125" style="58" customWidth="1"/>
    <col min="2" max="2" width="57.08984375" style="58" customWidth="1"/>
    <col min="3" max="16384" width="8.726562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6"/>
  <cols>
    <col min="2" max="2" width="27.36328125" customWidth="1"/>
    <col min="3" max="3" width="15.269531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B59F4BEF-E2B0-4614-98BD-30331F2EB8CE}"/>
    </customSheetView>
    <customSheetView guid="{4BDF1A28-30D5-449D-B20E-D6C97EF9FAE1}" showAutoFilter="1">
      <selection activeCell="C1" sqref="C1:D65536"/>
      <pageMargins left="0" right="0" top="0" bottom="0" header="0" footer="0"/>
      <pageSetup orientation="portrait"/>
      <autoFilter ref="B1:C1" xr:uid="{8D4BEBE2-1FA2-4DC1-B33D-BEE5745C31BE}"/>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schemas.microsoft.com/office/infopath/2007/PartnerControls"/>
    <ds:schemaRef ds:uri="http://purl.org/dc/terms/"/>
    <ds:schemaRef ds:uri="http://schemas.openxmlformats.org/package/2006/metadata/core-properties"/>
    <ds:schemaRef ds:uri="http://www.w3.org/XML/1998/namespace"/>
    <ds:schemaRef ds:uri="1b346dad-8a15-4ce7-a19a-07d981b0c5e2"/>
    <ds:schemaRef ds:uri="http://schemas.microsoft.com/office/2006/metadata/properties"/>
    <ds:schemaRef ds:uri="http://purl.org/dc/elements/1.1/"/>
    <ds:schemaRef ds:uri="http://schemas.microsoft.com/office/2006/documentManagement/types"/>
    <ds:schemaRef ds:uri="a54701f6-876b-4337-a24e-543e1bd311e6"/>
    <ds:schemaRef ds:uri="http://purl.org/dc/dcmitype/"/>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Chuck Stack</cp:lastModifiedBy>
  <cp:revision/>
  <dcterms:created xsi:type="dcterms:W3CDTF">2010-06-21T21:00:23Z</dcterms:created>
  <dcterms:modified xsi:type="dcterms:W3CDTF">2025-09-17T15:19:59Z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